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eck\Downloads\"/>
    </mc:Choice>
  </mc:AlternateContent>
  <xr:revisionPtr revIDLastSave="0" documentId="8_{CA2C0E2B-2AED-4FB3-99C3-91D5663529FA}" xr6:coauthVersionLast="47" xr6:coauthVersionMax="47" xr10:uidLastSave="{00000000-0000-0000-0000-000000000000}"/>
  <bookViews>
    <workbookView xWindow="-120" yWindow="-120" windowWidth="38640" windowHeight="21240" tabRatio="615" xr2:uid="{9537BF1F-C391-4744-9A0A-3D92C5AA939D}"/>
  </bookViews>
  <sheets>
    <sheet name="Results" sheetId="5" r:id="rId1"/>
    <sheet name="Naturalist Event" sheetId="10" r:id="rId2"/>
  </sheets>
  <definedNames>
    <definedName name="_xlnm.Print_Area" localSheetId="0">Results!$A$1:$F$20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5" l="1"/>
  <c r="E63" i="5"/>
  <c r="D63" i="5"/>
  <c r="C63" i="5"/>
  <c r="B63" i="5"/>
  <c r="A63" i="5"/>
  <c r="F62" i="5"/>
  <c r="E62" i="5"/>
  <c r="D62" i="5"/>
  <c r="C62" i="5"/>
  <c r="B62" i="5"/>
  <c r="A62" i="5"/>
  <c r="F61" i="5"/>
  <c r="E61" i="5"/>
  <c r="D61" i="5"/>
  <c r="C61" i="5"/>
  <c r="B61" i="5"/>
  <c r="A61" i="5"/>
  <c r="F60" i="5"/>
  <c r="E60" i="5"/>
  <c r="D60" i="5"/>
  <c r="C60" i="5"/>
  <c r="B60" i="5"/>
  <c r="A60" i="5"/>
  <c r="F59" i="5"/>
  <c r="E59" i="5"/>
  <c r="D59" i="5"/>
  <c r="C59" i="5"/>
  <c r="B59" i="5"/>
  <c r="A59" i="5"/>
  <c r="F57" i="5"/>
  <c r="E57" i="5"/>
  <c r="D57" i="5"/>
  <c r="C57" i="5"/>
  <c r="B57" i="5"/>
  <c r="A57" i="5"/>
  <c r="F56" i="5"/>
  <c r="E56" i="5"/>
  <c r="D56" i="5"/>
  <c r="C56" i="5"/>
  <c r="B56" i="5"/>
  <c r="A56" i="5"/>
  <c r="F55" i="5"/>
  <c r="E55" i="5"/>
  <c r="D55" i="5"/>
  <c r="C55" i="5"/>
  <c r="B55" i="5"/>
  <c r="A55" i="5"/>
  <c r="F54" i="5"/>
  <c r="E54" i="5"/>
  <c r="D54" i="5"/>
  <c r="C54" i="5"/>
  <c r="B54" i="5"/>
  <c r="A54" i="5"/>
  <c r="F53" i="5"/>
  <c r="E53" i="5"/>
  <c r="D53" i="5"/>
  <c r="C53" i="5"/>
  <c r="B53" i="5"/>
  <c r="A53" i="5"/>
  <c r="Q47" i="5"/>
  <c r="P47" i="5"/>
  <c r="O47" i="5"/>
  <c r="N47" i="5"/>
  <c r="M47" i="5"/>
  <c r="Q46" i="5"/>
  <c r="P46" i="5"/>
  <c r="O46" i="5"/>
  <c r="N46" i="5"/>
  <c r="M46" i="5"/>
  <c r="Q45" i="5"/>
  <c r="P45" i="5"/>
  <c r="O45" i="5"/>
  <c r="N45" i="5"/>
  <c r="M45" i="5"/>
  <c r="Q44" i="5"/>
  <c r="P44" i="5"/>
  <c r="O44" i="5"/>
  <c r="N44" i="5"/>
  <c r="M44" i="5"/>
  <c r="Q43" i="5"/>
  <c r="P43" i="5"/>
  <c r="O43" i="5"/>
  <c r="N43" i="5"/>
  <c r="M43" i="5"/>
  <c r="Q42" i="5"/>
  <c r="P42" i="5"/>
  <c r="O42" i="5"/>
  <c r="N42" i="5"/>
  <c r="M42" i="5"/>
  <c r="Q37" i="5"/>
  <c r="P37" i="5"/>
  <c r="O37" i="5"/>
  <c r="N37" i="5"/>
  <c r="M37" i="5"/>
  <c r="Q36" i="5"/>
  <c r="P36" i="5"/>
  <c r="O36" i="5"/>
  <c r="N36" i="5"/>
  <c r="M36" i="5"/>
  <c r="Q35" i="5"/>
  <c r="P35" i="5"/>
  <c r="O35" i="5"/>
  <c r="N35" i="5"/>
  <c r="M35" i="5"/>
  <c r="Q34" i="5"/>
  <c r="P34" i="5"/>
  <c r="O34" i="5"/>
  <c r="N34" i="5"/>
  <c r="M34" i="5"/>
  <c r="Q33" i="5"/>
  <c r="P33" i="5"/>
  <c r="O33" i="5"/>
  <c r="N33" i="5"/>
  <c r="M33" i="5"/>
  <c r="Q32" i="5"/>
  <c r="P32" i="5"/>
  <c r="O32" i="5"/>
  <c r="N32" i="5"/>
  <c r="M32" i="5"/>
  <c r="Q31" i="5"/>
  <c r="P31" i="5"/>
  <c r="O31" i="5"/>
  <c r="N31" i="5"/>
  <c r="M31" i="5"/>
  <c r="Q30" i="5"/>
  <c r="P30" i="5"/>
  <c r="O30" i="5"/>
  <c r="N30" i="5"/>
  <c r="M30" i="5"/>
  <c r="E47" i="5"/>
  <c r="D47" i="5"/>
  <c r="C47" i="5"/>
  <c r="B47" i="5"/>
  <c r="A47" i="5"/>
  <c r="E46" i="5"/>
  <c r="D46" i="5"/>
  <c r="C46" i="5"/>
  <c r="B46" i="5"/>
  <c r="A46" i="5"/>
  <c r="E45" i="5"/>
  <c r="D45" i="5"/>
  <c r="C45" i="5"/>
  <c r="B45" i="5"/>
  <c r="A45" i="5"/>
  <c r="E44" i="5"/>
  <c r="D44" i="5"/>
  <c r="C44" i="5"/>
  <c r="B44" i="5"/>
  <c r="A44" i="5"/>
  <c r="E43" i="5"/>
  <c r="D43" i="5"/>
  <c r="C43" i="5"/>
  <c r="B43" i="5"/>
  <c r="A43" i="5"/>
  <c r="E42" i="5"/>
  <c r="D42" i="5"/>
  <c r="C42" i="5"/>
  <c r="B42" i="5"/>
  <c r="A42" i="5"/>
  <c r="K47" i="5"/>
  <c r="J47" i="5"/>
  <c r="I47" i="5"/>
  <c r="H47" i="5"/>
  <c r="G47" i="5"/>
  <c r="K46" i="5"/>
  <c r="J46" i="5"/>
  <c r="I46" i="5"/>
  <c r="H46" i="5"/>
  <c r="G46" i="5"/>
  <c r="K45" i="5"/>
  <c r="J45" i="5"/>
  <c r="I45" i="5"/>
  <c r="H45" i="5"/>
  <c r="G45" i="5"/>
  <c r="K44" i="5"/>
  <c r="J44" i="5"/>
  <c r="I44" i="5"/>
  <c r="H44" i="5"/>
  <c r="G44" i="5"/>
  <c r="K43" i="5"/>
  <c r="J43" i="5"/>
  <c r="I43" i="5"/>
  <c r="H43" i="5"/>
  <c r="G43" i="5"/>
  <c r="K42" i="5"/>
  <c r="J42" i="5"/>
  <c r="I42" i="5"/>
  <c r="H42" i="5"/>
  <c r="G42" i="5"/>
  <c r="K37" i="5"/>
  <c r="J37" i="5"/>
  <c r="I37" i="5"/>
  <c r="H37" i="5"/>
  <c r="G37" i="5"/>
  <c r="K36" i="5"/>
  <c r="J36" i="5"/>
  <c r="I36" i="5"/>
  <c r="H36" i="5"/>
  <c r="G36" i="5"/>
  <c r="K35" i="5"/>
  <c r="J35" i="5"/>
  <c r="I35" i="5"/>
  <c r="H35" i="5"/>
  <c r="G35" i="5"/>
  <c r="K34" i="5"/>
  <c r="J34" i="5"/>
  <c r="I34" i="5"/>
  <c r="H34" i="5"/>
  <c r="G34" i="5"/>
  <c r="K33" i="5"/>
  <c r="J33" i="5"/>
  <c r="I33" i="5"/>
  <c r="H33" i="5"/>
  <c r="G33" i="5"/>
  <c r="K32" i="5"/>
  <c r="J32" i="5"/>
  <c r="I32" i="5"/>
  <c r="H32" i="5"/>
  <c r="G32" i="5"/>
  <c r="K31" i="5"/>
  <c r="J31" i="5"/>
  <c r="I31" i="5"/>
  <c r="H31" i="5"/>
  <c r="G31" i="5"/>
  <c r="K30" i="5"/>
  <c r="J30" i="5"/>
  <c r="I30" i="5"/>
  <c r="H30" i="5"/>
  <c r="G30" i="5"/>
  <c r="E38" i="5"/>
  <c r="D38" i="5"/>
  <c r="C38" i="5"/>
  <c r="B38" i="5"/>
  <c r="A38" i="5"/>
  <c r="E37" i="5"/>
  <c r="D37" i="5"/>
  <c r="C37" i="5"/>
  <c r="B37" i="5"/>
  <c r="A37" i="5"/>
  <c r="E36" i="5"/>
  <c r="D36" i="5"/>
  <c r="C36" i="5"/>
  <c r="B36" i="5"/>
  <c r="A36" i="5"/>
  <c r="E35" i="5"/>
  <c r="D35" i="5"/>
  <c r="C35" i="5"/>
  <c r="B35" i="5"/>
  <c r="A35" i="5"/>
  <c r="E34" i="5"/>
  <c r="D34" i="5"/>
  <c r="C34" i="5"/>
  <c r="B34" i="5"/>
  <c r="A34" i="5"/>
  <c r="E33" i="5"/>
  <c r="D33" i="5"/>
  <c r="C33" i="5"/>
  <c r="B33" i="5"/>
  <c r="A33" i="5"/>
  <c r="E32" i="5"/>
  <c r="D32" i="5"/>
  <c r="C32" i="5"/>
  <c r="B32" i="5"/>
  <c r="A32" i="5"/>
  <c r="E31" i="5"/>
  <c r="D31" i="5"/>
  <c r="C31" i="5"/>
  <c r="B31" i="5"/>
  <c r="A31" i="5"/>
  <c r="E30" i="5"/>
  <c r="D30" i="5"/>
  <c r="C30" i="5"/>
  <c r="B30" i="5"/>
  <c r="A30" i="5"/>
  <c r="Q26" i="5"/>
  <c r="P26" i="5"/>
  <c r="O26" i="5"/>
  <c r="N26" i="5"/>
  <c r="M26" i="5"/>
  <c r="K26" i="5"/>
  <c r="J26" i="5"/>
  <c r="I26" i="5"/>
  <c r="H26" i="5"/>
  <c r="G26" i="5"/>
  <c r="E26" i="5"/>
  <c r="D26" i="5"/>
  <c r="C26" i="5"/>
  <c r="B26" i="5"/>
  <c r="A26" i="5"/>
  <c r="A4" i="5"/>
  <c r="B4" i="5"/>
  <c r="C4" i="5"/>
  <c r="D4" i="5"/>
  <c r="E4" i="5"/>
  <c r="F4" i="5"/>
  <c r="A5" i="5"/>
  <c r="B5" i="5"/>
  <c r="C5" i="5"/>
  <c r="D5" i="5"/>
  <c r="E5" i="5"/>
  <c r="F5" i="5"/>
  <c r="A6" i="5"/>
  <c r="B6" i="5"/>
  <c r="C6" i="5"/>
  <c r="D6" i="5"/>
  <c r="E6" i="5"/>
  <c r="F6" i="5"/>
  <c r="A7" i="5"/>
  <c r="B7" i="5"/>
  <c r="C7" i="5"/>
  <c r="D7" i="5"/>
  <c r="E7" i="5"/>
  <c r="F7" i="5"/>
  <c r="A8" i="5"/>
  <c r="B8" i="5"/>
  <c r="C8" i="5"/>
  <c r="D8" i="5"/>
  <c r="E8" i="5"/>
  <c r="F8" i="5"/>
  <c r="A9" i="5"/>
  <c r="B9" i="5"/>
  <c r="C9" i="5"/>
  <c r="D9" i="5"/>
  <c r="E9" i="5"/>
  <c r="F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A13" i="5"/>
  <c r="B13" i="5"/>
  <c r="C13" i="5"/>
  <c r="D13" i="5"/>
  <c r="E13" i="5"/>
  <c r="F13" i="5"/>
  <c r="A14" i="5"/>
  <c r="B14" i="5"/>
  <c r="C14" i="5"/>
  <c r="D14" i="5"/>
  <c r="E14" i="5"/>
  <c r="F14" i="5"/>
  <c r="A15" i="5"/>
  <c r="B15" i="5"/>
  <c r="C15" i="5"/>
  <c r="D15" i="5"/>
  <c r="E15" i="5"/>
  <c r="F15" i="5"/>
  <c r="A16" i="5"/>
  <c r="B16" i="5"/>
  <c r="C16" i="5"/>
  <c r="D16" i="5"/>
  <c r="E16" i="5"/>
  <c r="F16" i="5"/>
  <c r="A17" i="5"/>
  <c r="B17" i="5"/>
  <c r="C17" i="5"/>
  <c r="D17" i="5"/>
  <c r="E17" i="5"/>
  <c r="F17" i="5"/>
  <c r="A18" i="5"/>
  <c r="B18" i="5"/>
  <c r="C18" i="5"/>
  <c r="D18" i="5"/>
  <c r="E18" i="5"/>
  <c r="F18" i="5"/>
  <c r="A19" i="5"/>
  <c r="B19" i="5"/>
  <c r="C19" i="5"/>
  <c r="D19" i="5"/>
  <c r="E19" i="5"/>
  <c r="F19" i="5"/>
</calcChain>
</file>

<file path=xl/sharedStrings.xml><?xml version="1.0" encoding="utf-8"?>
<sst xmlns="http://schemas.openxmlformats.org/spreadsheetml/2006/main" count="149" uniqueCount="69">
  <si>
    <t>Rank</t>
  </si>
  <si>
    <t>Participant</t>
  </si>
  <si>
    <t>PR 1</t>
  </si>
  <si>
    <t>PR 2</t>
  </si>
  <si>
    <t>Prone</t>
  </si>
  <si>
    <t>ST 1</t>
  </si>
  <si>
    <t>ST 2</t>
  </si>
  <si>
    <t>Standing</t>
  </si>
  <si>
    <t>KN 1</t>
  </si>
  <si>
    <t>KN 2</t>
  </si>
  <si>
    <t>Kneeling</t>
  </si>
  <si>
    <t>Individual</t>
  </si>
  <si>
    <t>NRA 3P Overall</t>
  </si>
  <si>
    <t>NRA 3P Teams</t>
  </si>
  <si>
    <t>Team</t>
  </si>
  <si>
    <t>YOUTH</t>
  </si>
  <si>
    <t>POSSIBLE POINTS=35</t>
  </si>
  <si>
    <t>[Ties Broken]</t>
  </si>
  <si>
    <t>Name</t>
  </si>
  <si>
    <t>County</t>
  </si>
  <si>
    <t>Age</t>
  </si>
  <si>
    <t>Points</t>
  </si>
  <si>
    <t>Clay Porter</t>
  </si>
  <si>
    <t>Jackson</t>
  </si>
  <si>
    <t>Richland</t>
  </si>
  <si>
    <t>Austin Laeseke</t>
  </si>
  <si>
    <t>Hunter Laeseke</t>
  </si>
  <si>
    <t>Logan Felton</t>
  </si>
  <si>
    <t>Wesley Clausen</t>
  </si>
  <si>
    <t>Chippewa</t>
  </si>
  <si>
    <t>Ben Buntz</t>
  </si>
  <si>
    <t>Isaac Blum</t>
  </si>
  <si>
    <t>Sami Carriere</t>
  </si>
  <si>
    <t>Kara Kempe</t>
  </si>
  <si>
    <t>Hollyann Elsinger</t>
  </si>
  <si>
    <t>Washington</t>
  </si>
  <si>
    <t>Kassidy Hanson</t>
  </si>
  <si>
    <t>Pierce</t>
  </si>
  <si>
    <t>Wyatt Mark</t>
  </si>
  <si>
    <t>Drew Jelinek</t>
  </si>
  <si>
    <t>Jacob Shafer</t>
  </si>
  <si>
    <t>Ryan Schutte</t>
  </si>
  <si>
    <t>PARENTS</t>
  </si>
  <si>
    <t>Cory Bowe</t>
  </si>
  <si>
    <t>Angie Bowe</t>
  </si>
  <si>
    <t>Melissa Pletzer</t>
  </si>
  <si>
    <t>Josh Seidl</t>
  </si>
  <si>
    <t>Katie Hull</t>
  </si>
  <si>
    <t>Heather Mark</t>
  </si>
  <si>
    <t>Jeff Laeseke</t>
  </si>
  <si>
    <t>Melissa Cochran</t>
  </si>
  <si>
    <t>Penny Hydo</t>
  </si>
  <si>
    <t>Amber Muckler</t>
  </si>
  <si>
    <t>Liz Pulvermacher</t>
  </si>
  <si>
    <t>Josh Hull</t>
  </si>
  <si>
    <t>Sonia Buntz</t>
  </si>
  <si>
    <t>Kevin Dotson</t>
  </si>
  <si>
    <t>Charissa Dotson</t>
  </si>
  <si>
    <t>Randy Felton</t>
  </si>
  <si>
    <t>Stacey Felton</t>
  </si>
  <si>
    <t>Jessica Laeseke</t>
  </si>
  <si>
    <t>Lindsay Perna</t>
  </si>
  <si>
    <t>Steve Woodbury</t>
  </si>
  <si>
    <t>Helen Hughson</t>
  </si>
  <si>
    <t>2025 4-H/NRA NATURALIST EVENT (Wildlife-Safety)</t>
  </si>
  <si>
    <t>AGE GROUP RESULTS</t>
  </si>
  <si>
    <t>Juniors</t>
  </si>
  <si>
    <t>Intermediate Juniors</t>
  </si>
  <si>
    <t>Sub Juniors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</si>
</sst>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E348-167A-45D4-8726-B315B8345B9A}">
  <dimension ref="A1:Q63"/>
  <sheetViews>
    <sheetView tabSelected="1" topLeftCell="A9" workbookViewId="0">
      <selection activeCell="O20" sqref="O20"/>
    </sheetView>
  </sheetViews>
  <sheetFormatPr defaultRowHeight="15" x14ac:dyDescent="0.25"/>
  <cols>
    <col min="1" max="1" width="6.42578125" customWidth="1"/>
    <col min="2" max="2" width="25.5703125" customWidth="1"/>
    <col min="6" max="6" width="9.85546875" customWidth="1"/>
    <col min="7" max="7" width="6.42578125" customWidth="1"/>
    <col min="8" max="8" width="17.7109375" customWidth="1"/>
    <col min="13" max="13" width="6.28515625" customWidth="1"/>
    <col min="14" max="14" width="13.5703125" customWidth="1"/>
  </cols>
  <sheetData>
    <row r="1" spans="1:6" ht="18.75" x14ac:dyDescent="0.3">
      <c r="B1" s="9" t="s">
        <v>12</v>
      </c>
      <c r="C1" s="9"/>
      <c r="D1" s="9"/>
    </row>
    <row r="3" spans="1:6" x14ac:dyDescent="0.25">
      <c r="A3" t="s">
        <v>0</v>
      </c>
      <c r="B3" t="s">
        <v>1</v>
      </c>
      <c r="C3" t="s">
        <v>4</v>
      </c>
      <c r="D3" t="s">
        <v>7</v>
      </c>
      <c r="E3" t="s">
        <v>10</v>
      </c>
      <c r="F3" t="s">
        <v>11</v>
      </c>
    </row>
    <row r="4" spans="1:6" x14ac:dyDescent="0.25">
      <c r="A4" t="str">
        <f>"1"</f>
        <v>1</v>
      </c>
      <c r="B4" t="str">
        <f>"Muckler, Eli"</f>
        <v>Muckler, Eli</v>
      </c>
      <c r="C4" t="str">
        <f>"188 - 5"</f>
        <v>188 - 5</v>
      </c>
      <c r="D4" t="str">
        <f>"161 - 1"</f>
        <v>161 - 1</v>
      </c>
      <c r="E4" t="str">
        <f>"183 - 3"</f>
        <v>183 - 3</v>
      </c>
      <c r="F4" t="str">
        <f>"532 - 9"</f>
        <v>532 - 9</v>
      </c>
    </row>
    <row r="5" spans="1:6" x14ac:dyDescent="0.25">
      <c r="A5" t="str">
        <f>"2"</f>
        <v>2</v>
      </c>
      <c r="B5" t="str">
        <f>"Elsinger, Hollyann"</f>
        <v>Elsinger, Hollyann</v>
      </c>
      <c r="C5" t="str">
        <f>"178 - 5"</f>
        <v>178 - 5</v>
      </c>
      <c r="D5" t="str">
        <f>"152 - 1"</f>
        <v>152 - 1</v>
      </c>
      <c r="E5" t="str">
        <f>"155 - 1"</f>
        <v>155 - 1</v>
      </c>
      <c r="F5" t="str">
        <f>"485 - 7"</f>
        <v>485 - 7</v>
      </c>
    </row>
    <row r="6" spans="1:6" x14ac:dyDescent="0.25">
      <c r="A6" t="str">
        <f>"3"</f>
        <v>3</v>
      </c>
      <c r="B6" t="str">
        <f>"Felton, Logan"</f>
        <v>Felton, Logan</v>
      </c>
      <c r="C6" t="str">
        <f>"177 - 2"</f>
        <v>177 - 2</v>
      </c>
      <c r="D6" t="str">
        <f>"143 - 0"</f>
        <v>143 - 0</v>
      </c>
      <c r="E6" t="str">
        <f>"145 - 0"</f>
        <v>145 - 0</v>
      </c>
      <c r="F6" t="str">
        <f>"465 - 2"</f>
        <v>465 - 2</v>
      </c>
    </row>
    <row r="7" spans="1:6" x14ac:dyDescent="0.25">
      <c r="A7" t="str">
        <f>"4"</f>
        <v>4</v>
      </c>
      <c r="B7" t="str">
        <f>"Porter, Clay"</f>
        <v>Porter, Clay</v>
      </c>
      <c r="C7" t="str">
        <f>"191 - 10"</f>
        <v>191 - 10</v>
      </c>
      <c r="D7" t="str">
        <f>"110 - 0"</f>
        <v>110 - 0</v>
      </c>
      <c r="E7" t="str">
        <f>"150 - 1"</f>
        <v>150 - 1</v>
      </c>
      <c r="F7" t="str">
        <f>"451 - 11"</f>
        <v>451 - 11</v>
      </c>
    </row>
    <row r="8" spans="1:6" x14ac:dyDescent="0.25">
      <c r="A8" t="str">
        <f>"5"</f>
        <v>5</v>
      </c>
      <c r="B8" t="str">
        <f>"Buntz, Ben "</f>
        <v xml:space="preserve">Buntz, Ben </v>
      </c>
      <c r="C8" t="str">
        <f>"157 - 2"</f>
        <v>157 - 2</v>
      </c>
      <c r="D8" t="str">
        <f>"121 - 1"</f>
        <v>121 - 1</v>
      </c>
      <c r="E8" t="str">
        <f>"133 - 1"</f>
        <v>133 - 1</v>
      </c>
      <c r="F8" t="str">
        <f>"411 - 4"</f>
        <v>411 - 4</v>
      </c>
    </row>
    <row r="9" spans="1:6" x14ac:dyDescent="0.25">
      <c r="A9" t="str">
        <f>"6"</f>
        <v>6</v>
      </c>
      <c r="B9" t="str">
        <f>"Clauson, Wesley"</f>
        <v>Clauson, Wesley</v>
      </c>
      <c r="C9" t="str">
        <f>"148 - 3"</f>
        <v>148 - 3</v>
      </c>
      <c r="D9" t="str">
        <f>"105 - 0"</f>
        <v>105 - 0</v>
      </c>
      <c r="E9" t="str">
        <f>"145 - 0"</f>
        <v>145 - 0</v>
      </c>
      <c r="F9" t="str">
        <f>"398 - 3"</f>
        <v>398 - 3</v>
      </c>
    </row>
    <row r="10" spans="1:6" x14ac:dyDescent="0.25">
      <c r="A10" t="str">
        <f>"7"</f>
        <v>7</v>
      </c>
      <c r="B10" t="str">
        <f>"Laeseke, Hunter"</f>
        <v>Laeseke, Hunter</v>
      </c>
      <c r="C10" t="str">
        <f>"163 - 1"</f>
        <v>163 - 1</v>
      </c>
      <c r="D10" t="str">
        <f>"96 - 0"</f>
        <v>96 - 0</v>
      </c>
      <c r="E10" t="str">
        <f>"138 - 0"</f>
        <v>138 - 0</v>
      </c>
      <c r="F10" t="str">
        <f>"397 - 1"</f>
        <v>397 - 1</v>
      </c>
    </row>
    <row r="11" spans="1:6" x14ac:dyDescent="0.25">
      <c r="A11" t="str">
        <f>"8"</f>
        <v>8</v>
      </c>
      <c r="B11" t="str">
        <f>"Carriere, Sami"</f>
        <v>Carriere, Sami</v>
      </c>
      <c r="C11" t="str">
        <f>"163 - 1"</f>
        <v>163 - 1</v>
      </c>
      <c r="D11" t="str">
        <f>"115 - 0"</f>
        <v>115 - 0</v>
      </c>
      <c r="E11" t="str">
        <f>"117 - 1"</f>
        <v>117 - 1</v>
      </c>
      <c r="F11" t="str">
        <f>"395 - 2"</f>
        <v>395 - 2</v>
      </c>
    </row>
    <row r="12" spans="1:6" x14ac:dyDescent="0.25">
      <c r="A12" t="str">
        <f>"9"</f>
        <v>9</v>
      </c>
      <c r="B12" t="str">
        <f>"Hanson, Kassidy"</f>
        <v>Hanson, Kassidy</v>
      </c>
      <c r="C12" t="str">
        <f>"144 - 1"</f>
        <v>144 - 1</v>
      </c>
      <c r="D12" t="str">
        <f>"131 - 1"</f>
        <v>131 - 1</v>
      </c>
      <c r="E12" t="str">
        <f>"102 - 0"</f>
        <v>102 - 0</v>
      </c>
      <c r="F12" t="str">
        <f>"377 - 2"</f>
        <v>377 - 2</v>
      </c>
    </row>
    <row r="13" spans="1:6" x14ac:dyDescent="0.25">
      <c r="A13" t="str">
        <f>"10"</f>
        <v>10</v>
      </c>
      <c r="B13" t="str">
        <f>"Laeseke, Austin"</f>
        <v>Laeseke, Austin</v>
      </c>
      <c r="C13" t="str">
        <f>"137 - 0"</f>
        <v>137 - 0</v>
      </c>
      <c r="D13" t="str">
        <f>"86 - 0"</f>
        <v>86 - 0</v>
      </c>
      <c r="E13" t="str">
        <f>"139 - 3"</f>
        <v>139 - 3</v>
      </c>
      <c r="F13" t="str">
        <f>"362 - 3"</f>
        <v>362 - 3</v>
      </c>
    </row>
    <row r="14" spans="1:6" x14ac:dyDescent="0.25">
      <c r="A14" t="str">
        <f>"11"</f>
        <v>11</v>
      </c>
      <c r="B14" t="str">
        <f>"Schutte, Ryan"</f>
        <v>Schutte, Ryan</v>
      </c>
      <c r="C14" t="str">
        <f>"142 - 1"</f>
        <v>142 - 1</v>
      </c>
      <c r="D14" t="str">
        <f>"101 - 0"</f>
        <v>101 - 0</v>
      </c>
      <c r="E14" t="str">
        <f>"109 - 0"</f>
        <v>109 - 0</v>
      </c>
      <c r="F14" t="str">
        <f>"352 - 1"</f>
        <v>352 - 1</v>
      </c>
    </row>
    <row r="15" spans="1:6" x14ac:dyDescent="0.25">
      <c r="A15" t="str">
        <f>"12"</f>
        <v>12</v>
      </c>
      <c r="B15" t="str">
        <f>"Blum, Isaac"</f>
        <v>Blum, Isaac</v>
      </c>
      <c r="C15" t="str">
        <f>"134 - 1"</f>
        <v>134 - 1</v>
      </c>
      <c r="D15" t="str">
        <f>"99 - 0"</f>
        <v>99 - 0</v>
      </c>
      <c r="E15" t="str">
        <f>"77 - 0"</f>
        <v>77 - 0</v>
      </c>
      <c r="F15" t="str">
        <f>"310 - 1"</f>
        <v>310 - 1</v>
      </c>
    </row>
    <row r="16" spans="1:6" x14ac:dyDescent="0.25">
      <c r="A16" t="str">
        <f>"13"</f>
        <v>13</v>
      </c>
      <c r="B16" t="str">
        <f>"Jelinek, Drew"</f>
        <v>Jelinek, Drew</v>
      </c>
      <c r="C16" t="str">
        <f>"129 - 1"</f>
        <v>129 - 1</v>
      </c>
      <c r="D16" t="str">
        <f>"41 - 0"</f>
        <v>41 - 0</v>
      </c>
      <c r="E16" t="str">
        <f>"67 - 0"</f>
        <v>67 - 0</v>
      </c>
      <c r="F16" t="str">
        <f>"237 - 1"</f>
        <v>237 - 1</v>
      </c>
    </row>
    <row r="17" spans="1:17" x14ac:dyDescent="0.25">
      <c r="A17" t="str">
        <f>"14"</f>
        <v>14</v>
      </c>
      <c r="B17" t="str">
        <f>"Mark, Wyatt"</f>
        <v>Mark, Wyatt</v>
      </c>
      <c r="C17" t="str">
        <f>"60 - 0"</f>
        <v>60 - 0</v>
      </c>
      <c r="D17" t="str">
        <f>"34 - 0"</f>
        <v>34 - 0</v>
      </c>
      <c r="E17" t="str">
        <f>"50 - 0"</f>
        <v>50 - 0</v>
      </c>
      <c r="F17" t="str">
        <f>"144 - 0"</f>
        <v>144 - 0</v>
      </c>
    </row>
    <row r="18" spans="1:17" x14ac:dyDescent="0.25">
      <c r="A18" t="str">
        <f>"15"</f>
        <v>15</v>
      </c>
      <c r="B18" t="str">
        <f>"Kempe, Kara"</f>
        <v>Kempe, Kara</v>
      </c>
      <c r="C18" t="str">
        <f>"126 - 2"</f>
        <v>126 - 2</v>
      </c>
      <c r="D18" t="str">
        <f>"0 - 0"</f>
        <v>0 - 0</v>
      </c>
      <c r="E18" t="str">
        <f>"0 - 0"</f>
        <v>0 - 0</v>
      </c>
      <c r="F18" t="str">
        <f>"126 - 2"</f>
        <v>126 - 2</v>
      </c>
    </row>
    <row r="19" spans="1:17" x14ac:dyDescent="0.25">
      <c r="A19" t="str">
        <f>"16"</f>
        <v>16</v>
      </c>
      <c r="B19" t="str">
        <f>"Shafer, Jacob"</f>
        <v>Shafer, Jacob</v>
      </c>
      <c r="C19" t="str">
        <f>"31 - 0"</f>
        <v>31 - 0</v>
      </c>
      <c r="D19" t="str">
        <f>"28 - 0"</f>
        <v>28 - 0</v>
      </c>
      <c r="E19" t="str">
        <f>"8 - 0"</f>
        <v>8 - 0</v>
      </c>
      <c r="F19" t="str">
        <f>"67 - 0"</f>
        <v>67 - 0</v>
      </c>
    </row>
    <row r="22" spans="1:17" ht="18.75" x14ac:dyDescent="0.3">
      <c r="A22" s="1" t="s">
        <v>65</v>
      </c>
    </row>
    <row r="24" spans="1:17" x14ac:dyDescent="0.25">
      <c r="A24" s="3" t="s">
        <v>66</v>
      </c>
    </row>
    <row r="25" spans="1:17" x14ac:dyDescent="0.25">
      <c r="A25" t="s">
        <v>0</v>
      </c>
      <c r="B25" t="s">
        <v>1</v>
      </c>
      <c r="C25" t="s">
        <v>2</v>
      </c>
      <c r="D25" t="s">
        <v>3</v>
      </c>
      <c r="E25" t="s">
        <v>4</v>
      </c>
      <c r="G25" t="s">
        <v>0</v>
      </c>
      <c r="H25" t="s">
        <v>1</v>
      </c>
      <c r="I25" t="s">
        <v>5</v>
      </c>
      <c r="J25" t="s">
        <v>6</v>
      </c>
      <c r="K25" t="s">
        <v>7</v>
      </c>
      <c r="M25" t="s">
        <v>0</v>
      </c>
      <c r="N25" t="s">
        <v>1</v>
      </c>
      <c r="O25" t="s">
        <v>8</v>
      </c>
      <c r="P25" t="s">
        <v>9</v>
      </c>
      <c r="Q25" t="s">
        <v>10</v>
      </c>
    </row>
    <row r="26" spans="1:17" x14ac:dyDescent="0.25">
      <c r="A26" t="str">
        <f>"1"</f>
        <v>1</v>
      </c>
      <c r="B26" t="str">
        <f>"Muckler, Eli"</f>
        <v>Muckler, Eli</v>
      </c>
      <c r="C26" t="str">
        <f>"94 - 3"</f>
        <v>94 - 3</v>
      </c>
      <c r="D26" t="str">
        <f>"94 - 2"</f>
        <v>94 - 2</v>
      </c>
      <c r="E26" t="str">
        <f>"188 - 5"</f>
        <v>188 - 5</v>
      </c>
      <c r="G26" t="str">
        <f>"1"</f>
        <v>1</v>
      </c>
      <c r="H26" t="str">
        <f>"Muckler, Eli"</f>
        <v>Muckler, Eli</v>
      </c>
      <c r="I26" t="str">
        <f>"79 - 0"</f>
        <v>79 - 0</v>
      </c>
      <c r="J26" t="str">
        <f>"82 - 1"</f>
        <v>82 - 1</v>
      </c>
      <c r="K26" t="str">
        <f>"161 - 1"</f>
        <v>161 - 1</v>
      </c>
      <c r="M26" t="str">
        <f>"1"</f>
        <v>1</v>
      </c>
      <c r="N26" t="str">
        <f>"Muckler, Eli"</f>
        <v>Muckler, Eli</v>
      </c>
      <c r="O26" t="str">
        <f>"91 - 2"</f>
        <v>91 - 2</v>
      </c>
      <c r="P26" t="str">
        <f>"92 - 1"</f>
        <v>92 - 1</v>
      </c>
      <c r="Q26" t="str">
        <f>"183 - 3"</f>
        <v>183 - 3</v>
      </c>
    </row>
    <row r="28" spans="1:17" x14ac:dyDescent="0.25">
      <c r="A28" s="3" t="s">
        <v>67</v>
      </c>
    </row>
    <row r="29" spans="1:17" x14ac:dyDescent="0.25">
      <c r="A29" t="s">
        <v>0</v>
      </c>
      <c r="B29" t="s">
        <v>1</v>
      </c>
      <c r="C29" t="s">
        <v>2</v>
      </c>
      <c r="D29" t="s">
        <v>3</v>
      </c>
      <c r="E29" t="s">
        <v>4</v>
      </c>
      <c r="G29" t="s">
        <v>0</v>
      </c>
      <c r="H29" t="s">
        <v>1</v>
      </c>
      <c r="I29" t="s">
        <v>5</v>
      </c>
      <c r="J29" t="s">
        <v>6</v>
      </c>
      <c r="K29" t="s">
        <v>7</v>
      </c>
      <c r="M29" t="s">
        <v>0</v>
      </c>
      <c r="N29" t="s">
        <v>1</v>
      </c>
      <c r="O29" t="s">
        <v>8</v>
      </c>
      <c r="P29" t="s">
        <v>9</v>
      </c>
      <c r="Q29" t="s">
        <v>10</v>
      </c>
    </row>
    <row r="30" spans="1:17" x14ac:dyDescent="0.25">
      <c r="A30" t="str">
        <f>"1"</f>
        <v>1</v>
      </c>
      <c r="B30" t="str">
        <f>"Elsinger, Hollyann"</f>
        <v>Elsinger, Hollyann</v>
      </c>
      <c r="C30" t="str">
        <f>"86 - 1"</f>
        <v>86 - 1</v>
      </c>
      <c r="D30" t="str">
        <f>"92 - 4"</f>
        <v>92 - 4</v>
      </c>
      <c r="E30" t="str">
        <f>"178 - 5"</f>
        <v>178 - 5</v>
      </c>
      <c r="G30" t="str">
        <f>"1"</f>
        <v>1</v>
      </c>
      <c r="H30" t="str">
        <f>"Elsinger, Hollyann"</f>
        <v>Elsinger, Hollyann</v>
      </c>
      <c r="I30" t="str">
        <f>"70 - 1"</f>
        <v>70 - 1</v>
      </c>
      <c r="J30" t="str">
        <f>"82 - 0"</f>
        <v>82 - 0</v>
      </c>
      <c r="K30" t="str">
        <f>"152 - 1"</f>
        <v>152 - 1</v>
      </c>
      <c r="M30" t="str">
        <f>"1"</f>
        <v>1</v>
      </c>
      <c r="N30" t="str">
        <f>"Elsinger, Hollyann"</f>
        <v>Elsinger, Hollyann</v>
      </c>
      <c r="O30" t="str">
        <f>"74 - 0"</f>
        <v>74 - 0</v>
      </c>
      <c r="P30" t="str">
        <f>"81 - 1"</f>
        <v>81 - 1</v>
      </c>
      <c r="Q30" t="str">
        <f>"155 - 1"</f>
        <v>155 - 1</v>
      </c>
    </row>
    <row r="31" spans="1:17" x14ac:dyDescent="0.25">
      <c r="A31" t="str">
        <f>"2"</f>
        <v>2</v>
      </c>
      <c r="B31" t="str">
        <f>"Felton, Logan"</f>
        <v>Felton, Logan</v>
      </c>
      <c r="C31" t="str">
        <f>"88 - 1"</f>
        <v>88 - 1</v>
      </c>
      <c r="D31" t="str">
        <f>"89 - 1"</f>
        <v>89 - 1</v>
      </c>
      <c r="E31" t="str">
        <f>"177 - 2"</f>
        <v>177 - 2</v>
      </c>
      <c r="G31" t="str">
        <f>"2"</f>
        <v>2</v>
      </c>
      <c r="H31" t="str">
        <f>"Felton, Logan"</f>
        <v>Felton, Logan</v>
      </c>
      <c r="I31" t="str">
        <f>"71 - 0"</f>
        <v>71 - 0</v>
      </c>
      <c r="J31" t="str">
        <f>"72 - 0"</f>
        <v>72 - 0</v>
      </c>
      <c r="K31" t="str">
        <f>"143 - 0"</f>
        <v>143 - 0</v>
      </c>
      <c r="M31" t="str">
        <f>"2"</f>
        <v>2</v>
      </c>
      <c r="N31" t="str">
        <f>"Clauson, Wesley"</f>
        <v>Clauson, Wesley</v>
      </c>
      <c r="O31" t="str">
        <f>"68 - 0"</f>
        <v>68 - 0</v>
      </c>
      <c r="P31" t="str">
        <f>"77 - 0"</f>
        <v>77 - 0</v>
      </c>
      <c r="Q31" t="str">
        <f>"145 - 0"</f>
        <v>145 - 0</v>
      </c>
    </row>
    <row r="32" spans="1:17" x14ac:dyDescent="0.25">
      <c r="A32" t="str">
        <f>"3"</f>
        <v>3</v>
      </c>
      <c r="B32" t="str">
        <f>"Carriere, Sami"</f>
        <v>Carriere, Sami</v>
      </c>
      <c r="C32" t="str">
        <f>"80 - 1"</f>
        <v>80 - 1</v>
      </c>
      <c r="D32" t="str">
        <f>"83 - 0"</f>
        <v>83 - 0</v>
      </c>
      <c r="E32" t="str">
        <f>"163 - 1"</f>
        <v>163 - 1</v>
      </c>
      <c r="G32" t="str">
        <f>"3"</f>
        <v>3</v>
      </c>
      <c r="H32" t="str">
        <f>"Hanson, Kassidy"</f>
        <v>Hanson, Kassidy</v>
      </c>
      <c r="I32" t="str">
        <f>"71 - 0"</f>
        <v>71 - 0</v>
      </c>
      <c r="J32" t="str">
        <f>"60 - 1"</f>
        <v>60 - 1</v>
      </c>
      <c r="K32" t="str">
        <f>"131 - 1"</f>
        <v>131 - 1</v>
      </c>
      <c r="M32" t="str">
        <f>"3"</f>
        <v>3</v>
      </c>
      <c r="N32" t="str">
        <f>"Felton, Logan"</f>
        <v>Felton, Logan</v>
      </c>
      <c r="O32" t="str">
        <f>"71 - 0"</f>
        <v>71 - 0</v>
      </c>
      <c r="P32" t="str">
        <f>"74 - 0"</f>
        <v>74 - 0</v>
      </c>
      <c r="Q32" t="str">
        <f>"145 - 0"</f>
        <v>145 - 0</v>
      </c>
    </row>
    <row r="33" spans="1:17" x14ac:dyDescent="0.25">
      <c r="A33" t="str">
        <f>"4"</f>
        <v>4</v>
      </c>
      <c r="B33" t="str">
        <f>"Buntz, Ben "</f>
        <v xml:space="preserve">Buntz, Ben </v>
      </c>
      <c r="C33" t="str">
        <f>"85 - 1"</f>
        <v>85 - 1</v>
      </c>
      <c r="D33" t="str">
        <f>"72 - 1"</f>
        <v>72 - 1</v>
      </c>
      <c r="E33" t="str">
        <f>"157 - 2"</f>
        <v>157 - 2</v>
      </c>
      <c r="G33" t="str">
        <f>"4"</f>
        <v>4</v>
      </c>
      <c r="H33" t="str">
        <f>"Buntz, Ben "</f>
        <v xml:space="preserve">Buntz, Ben </v>
      </c>
      <c r="I33" t="str">
        <f>"57 - 0"</f>
        <v>57 - 0</v>
      </c>
      <c r="J33" t="str">
        <f>"64 - 1"</f>
        <v>64 - 1</v>
      </c>
      <c r="K33" t="str">
        <f>"121 - 1"</f>
        <v>121 - 1</v>
      </c>
      <c r="M33" t="str">
        <f>"4"</f>
        <v>4</v>
      </c>
      <c r="N33" t="str">
        <f>"Buntz, Ben "</f>
        <v xml:space="preserve">Buntz, Ben </v>
      </c>
      <c r="O33" t="str">
        <f>"69 - 0"</f>
        <v>69 - 0</v>
      </c>
      <c r="P33" t="str">
        <f>"64 - 1"</f>
        <v>64 - 1</v>
      </c>
      <c r="Q33" t="str">
        <f>"133 - 1"</f>
        <v>133 - 1</v>
      </c>
    </row>
    <row r="34" spans="1:17" x14ac:dyDescent="0.25">
      <c r="A34" t="str">
        <f>"5"</f>
        <v>5</v>
      </c>
      <c r="B34" t="str">
        <f>"Clauson, Wesley"</f>
        <v>Clauson, Wesley</v>
      </c>
      <c r="C34" t="str">
        <f>"77 - 2"</f>
        <v>77 - 2</v>
      </c>
      <c r="D34" t="str">
        <f>"71 - 1"</f>
        <v>71 - 1</v>
      </c>
      <c r="E34" t="str">
        <f>"148 - 3"</f>
        <v>148 - 3</v>
      </c>
      <c r="G34" t="str">
        <f>"5"</f>
        <v>5</v>
      </c>
      <c r="H34" t="str">
        <f>"Carriere, Sami"</f>
        <v>Carriere, Sami</v>
      </c>
      <c r="I34" t="str">
        <f>"55 - 0"</f>
        <v>55 - 0</v>
      </c>
      <c r="J34" t="str">
        <f>"60 - 0"</f>
        <v>60 - 0</v>
      </c>
      <c r="K34" t="str">
        <f>"115 - 0"</f>
        <v>115 - 0</v>
      </c>
      <c r="M34" t="str">
        <f>"5"</f>
        <v>5</v>
      </c>
      <c r="N34" t="str">
        <f>"Carriere, Sami"</f>
        <v>Carriere, Sami</v>
      </c>
      <c r="O34" t="str">
        <f>"47 - 0"</f>
        <v>47 - 0</v>
      </c>
      <c r="P34" t="str">
        <f>"70 - 1"</f>
        <v>70 - 1</v>
      </c>
      <c r="Q34" t="str">
        <f>"117 - 1"</f>
        <v>117 - 1</v>
      </c>
    </row>
    <row r="35" spans="1:17" x14ac:dyDescent="0.25">
      <c r="A35" t="str">
        <f>"6"</f>
        <v>6</v>
      </c>
      <c r="B35" t="str">
        <f>"Hanson, Kassidy"</f>
        <v>Hanson, Kassidy</v>
      </c>
      <c r="C35" t="str">
        <f>"67 - 0"</f>
        <v>67 - 0</v>
      </c>
      <c r="D35" t="str">
        <f>"77 - 1"</f>
        <v>77 - 1</v>
      </c>
      <c r="E35" t="str">
        <f>"144 - 1"</f>
        <v>144 - 1</v>
      </c>
      <c r="G35" t="str">
        <f>"6"</f>
        <v>6</v>
      </c>
      <c r="H35" t="str">
        <f>"Clauson, Wesley"</f>
        <v>Clauson, Wesley</v>
      </c>
      <c r="I35" t="str">
        <f>"53 - 0"</f>
        <v>53 - 0</v>
      </c>
      <c r="J35" t="str">
        <f>"52 - 0"</f>
        <v>52 - 0</v>
      </c>
      <c r="K35" t="str">
        <f>"105 - 0"</f>
        <v>105 - 0</v>
      </c>
      <c r="M35" t="str">
        <f>"6"</f>
        <v>6</v>
      </c>
      <c r="N35" t="str">
        <f>"Schutte, Ryan"</f>
        <v>Schutte, Ryan</v>
      </c>
      <c r="O35" t="str">
        <f>"49 - 0"</f>
        <v>49 - 0</v>
      </c>
      <c r="P35" t="str">
        <f>"60 - 0"</f>
        <v>60 - 0</v>
      </c>
      <c r="Q35" t="str">
        <f>"109 - 0"</f>
        <v>109 - 0</v>
      </c>
    </row>
    <row r="36" spans="1:17" x14ac:dyDescent="0.25">
      <c r="A36" t="str">
        <f>"7"</f>
        <v>7</v>
      </c>
      <c r="B36" t="str">
        <f>"Schutte, Ryan"</f>
        <v>Schutte, Ryan</v>
      </c>
      <c r="C36" t="str">
        <f>"71 - 0"</f>
        <v>71 - 0</v>
      </c>
      <c r="D36" t="str">
        <f>"71 - 1"</f>
        <v>71 - 1</v>
      </c>
      <c r="E36" t="str">
        <f>"142 - 1"</f>
        <v>142 - 1</v>
      </c>
      <c r="G36" t="str">
        <f>"7"</f>
        <v>7</v>
      </c>
      <c r="H36" t="str">
        <f>"Schutte, Ryan"</f>
        <v>Schutte, Ryan</v>
      </c>
      <c r="I36" t="str">
        <f>"48 - 0"</f>
        <v>48 - 0</v>
      </c>
      <c r="J36" t="str">
        <f>"53 - 0"</f>
        <v>53 - 0</v>
      </c>
      <c r="K36" t="str">
        <f>"101 - 0"</f>
        <v>101 - 0</v>
      </c>
      <c r="M36" t="str">
        <f>"7"</f>
        <v>7</v>
      </c>
      <c r="N36" t="str">
        <f>"Hanson, Kassidy"</f>
        <v>Hanson, Kassidy</v>
      </c>
      <c r="O36" t="str">
        <f>"48 - 0"</f>
        <v>48 - 0</v>
      </c>
      <c r="P36" t="str">
        <f>"54 - 0"</f>
        <v>54 - 0</v>
      </c>
      <c r="Q36" t="str">
        <f>"102 - 0"</f>
        <v>102 - 0</v>
      </c>
    </row>
    <row r="37" spans="1:17" x14ac:dyDescent="0.25">
      <c r="A37" t="str">
        <f>"8"</f>
        <v>8</v>
      </c>
      <c r="B37" t="str">
        <f>"Jelinek, Drew"</f>
        <v>Jelinek, Drew</v>
      </c>
      <c r="C37" t="str">
        <f>"66 - 0"</f>
        <v>66 - 0</v>
      </c>
      <c r="D37" t="str">
        <f>"63 - 1"</f>
        <v>63 - 1</v>
      </c>
      <c r="E37" t="str">
        <f>"129 - 1"</f>
        <v>129 - 1</v>
      </c>
      <c r="G37" t="str">
        <f>"8"</f>
        <v>8</v>
      </c>
      <c r="H37" t="str">
        <f>"Jelinek, Drew"</f>
        <v>Jelinek, Drew</v>
      </c>
      <c r="I37" t="str">
        <f>"20 - 0"</f>
        <v>20 - 0</v>
      </c>
      <c r="J37" t="str">
        <f>"21 - 0"</f>
        <v>21 - 0</v>
      </c>
      <c r="K37" t="str">
        <f>"41 - 0"</f>
        <v>41 - 0</v>
      </c>
      <c r="M37" t="str">
        <f>"8"</f>
        <v>8</v>
      </c>
      <c r="N37" t="str">
        <f>"Jelinek, Drew"</f>
        <v>Jelinek, Drew</v>
      </c>
      <c r="O37" t="str">
        <f>"38 - 0"</f>
        <v>38 - 0</v>
      </c>
      <c r="P37" t="str">
        <f>"29 - 0"</f>
        <v>29 - 0</v>
      </c>
      <c r="Q37" t="str">
        <f>"67 - 0"</f>
        <v>67 - 0</v>
      </c>
    </row>
    <row r="38" spans="1:17" x14ac:dyDescent="0.25">
      <c r="A38" t="str">
        <f>"9"</f>
        <v>9</v>
      </c>
      <c r="B38" t="str">
        <f>"Kempe, Kara"</f>
        <v>Kempe, Kara</v>
      </c>
      <c r="C38" t="str">
        <f>"57 - 1"</f>
        <v>57 - 1</v>
      </c>
      <c r="D38" t="str">
        <f>"69 - 1"</f>
        <v>69 - 1</v>
      </c>
      <c r="E38" t="str">
        <f>"126 - 2"</f>
        <v>126 - 2</v>
      </c>
    </row>
    <row r="40" spans="1:17" x14ac:dyDescent="0.25">
      <c r="A40" s="8" t="s">
        <v>68</v>
      </c>
    </row>
    <row r="41" spans="1:17" x14ac:dyDescent="0.25">
      <c r="A41" t="s">
        <v>0</v>
      </c>
      <c r="B41" t="s">
        <v>1</v>
      </c>
      <c r="C41" t="s">
        <v>2</v>
      </c>
      <c r="D41" t="s">
        <v>3</v>
      </c>
      <c r="E41" t="s">
        <v>4</v>
      </c>
      <c r="G41" t="s">
        <v>0</v>
      </c>
      <c r="H41" t="s">
        <v>1</v>
      </c>
      <c r="I41" t="s">
        <v>5</v>
      </c>
      <c r="J41" t="s">
        <v>6</v>
      </c>
      <c r="K41" t="s">
        <v>7</v>
      </c>
      <c r="M41" t="s">
        <v>0</v>
      </c>
      <c r="N41" t="s">
        <v>1</v>
      </c>
      <c r="O41" t="s">
        <v>8</v>
      </c>
      <c r="P41" t="s">
        <v>9</v>
      </c>
      <c r="Q41" t="s">
        <v>10</v>
      </c>
    </row>
    <row r="42" spans="1:17" x14ac:dyDescent="0.25">
      <c r="A42" t="str">
        <f>"1"</f>
        <v>1</v>
      </c>
      <c r="B42" t="str">
        <f>"Porter, Clay"</f>
        <v>Porter, Clay</v>
      </c>
      <c r="C42" t="str">
        <f>"94 - 3"</f>
        <v>94 - 3</v>
      </c>
      <c r="D42" t="str">
        <f>"97 - 7"</f>
        <v>97 - 7</v>
      </c>
      <c r="E42" t="str">
        <f>"191 - 10"</f>
        <v>191 - 10</v>
      </c>
      <c r="G42" t="str">
        <f>"1"</f>
        <v>1</v>
      </c>
      <c r="H42" t="str">
        <f>"Porter, Clay"</f>
        <v>Porter, Clay</v>
      </c>
      <c r="I42" t="str">
        <f>"52 - 0"</f>
        <v>52 - 0</v>
      </c>
      <c r="J42" t="str">
        <f>"58 - 0"</f>
        <v>58 - 0</v>
      </c>
      <c r="K42" t="str">
        <f>"110 - 0"</f>
        <v>110 - 0</v>
      </c>
      <c r="M42" t="str">
        <f>"1"</f>
        <v>1</v>
      </c>
      <c r="N42" t="str">
        <f>"Porter, Clay"</f>
        <v>Porter, Clay</v>
      </c>
      <c r="O42" t="str">
        <f>"70 - 0"</f>
        <v>70 - 0</v>
      </c>
      <c r="P42" t="str">
        <f>"80 - 1"</f>
        <v>80 - 1</v>
      </c>
      <c r="Q42" t="str">
        <f>"150 - 1"</f>
        <v>150 - 1</v>
      </c>
    </row>
    <row r="43" spans="1:17" x14ac:dyDescent="0.25">
      <c r="A43" t="str">
        <f>"2"</f>
        <v>2</v>
      </c>
      <c r="B43" t="str">
        <f>"Laeseke, Hunter"</f>
        <v>Laeseke, Hunter</v>
      </c>
      <c r="C43" t="str">
        <f>"78 - 0"</f>
        <v>78 - 0</v>
      </c>
      <c r="D43" t="str">
        <f>"85 - 1"</f>
        <v>85 - 1</v>
      </c>
      <c r="E43" t="str">
        <f>"163 - 1"</f>
        <v>163 - 1</v>
      </c>
      <c r="G43" t="str">
        <f>"2"</f>
        <v>2</v>
      </c>
      <c r="H43" t="str">
        <f>"Blum, Isaac"</f>
        <v>Blum, Isaac</v>
      </c>
      <c r="I43" t="str">
        <f>"59 - 0"</f>
        <v>59 - 0</v>
      </c>
      <c r="J43" t="str">
        <f>"40 - 0"</f>
        <v>40 - 0</v>
      </c>
      <c r="K43" t="str">
        <f>"99 - 0"</f>
        <v>99 - 0</v>
      </c>
      <c r="M43" t="str">
        <f>"2"</f>
        <v>2</v>
      </c>
      <c r="N43" t="str">
        <f>"Laeseke, Austin"</f>
        <v>Laeseke, Austin</v>
      </c>
      <c r="O43" t="str">
        <f>"75 - 2"</f>
        <v>75 - 2</v>
      </c>
      <c r="P43" t="str">
        <f>"64 - 1"</f>
        <v>64 - 1</v>
      </c>
      <c r="Q43" t="str">
        <f>"139 - 3"</f>
        <v>139 - 3</v>
      </c>
    </row>
    <row r="44" spans="1:17" x14ac:dyDescent="0.25">
      <c r="A44" t="str">
        <f>"3"</f>
        <v>3</v>
      </c>
      <c r="B44" t="str">
        <f>"Laeseke, Austin"</f>
        <v>Laeseke, Austin</v>
      </c>
      <c r="C44" t="str">
        <f>"73 - 0"</f>
        <v>73 - 0</v>
      </c>
      <c r="D44" t="str">
        <f>"64 - 0"</f>
        <v>64 - 0</v>
      </c>
      <c r="E44" t="str">
        <f>"137 - 0"</f>
        <v>137 - 0</v>
      </c>
      <c r="G44" t="str">
        <f>"3"</f>
        <v>3</v>
      </c>
      <c r="H44" t="str">
        <f>"Laeseke, Hunter"</f>
        <v>Laeseke, Hunter</v>
      </c>
      <c r="I44" t="str">
        <f>"48 - 0"</f>
        <v>48 - 0</v>
      </c>
      <c r="J44" t="str">
        <f>"48 - 0"</f>
        <v>48 - 0</v>
      </c>
      <c r="K44" t="str">
        <f>"96 - 0"</f>
        <v>96 - 0</v>
      </c>
      <c r="M44" t="str">
        <f>"3"</f>
        <v>3</v>
      </c>
      <c r="N44" t="str">
        <f>"Laeseke, Hunter"</f>
        <v>Laeseke, Hunter</v>
      </c>
      <c r="O44" t="str">
        <f>"73 - 0"</f>
        <v>73 - 0</v>
      </c>
      <c r="P44" t="str">
        <f>"65 - 0"</f>
        <v>65 - 0</v>
      </c>
      <c r="Q44" t="str">
        <f>"138 - 0"</f>
        <v>138 - 0</v>
      </c>
    </row>
    <row r="45" spans="1:17" x14ac:dyDescent="0.25">
      <c r="A45" t="str">
        <f>"4"</f>
        <v>4</v>
      </c>
      <c r="B45" t="str">
        <f>"Blum, Isaac"</f>
        <v>Blum, Isaac</v>
      </c>
      <c r="C45" t="str">
        <f>"72 - 0"</f>
        <v>72 - 0</v>
      </c>
      <c r="D45" t="str">
        <f>"62 - 1"</f>
        <v>62 - 1</v>
      </c>
      <c r="E45" t="str">
        <f>"134 - 1"</f>
        <v>134 - 1</v>
      </c>
      <c r="G45" t="str">
        <f>"4"</f>
        <v>4</v>
      </c>
      <c r="H45" t="str">
        <f>"Laeseke, Austin"</f>
        <v>Laeseke, Austin</v>
      </c>
      <c r="I45" t="str">
        <f>"35 - 0"</f>
        <v>35 - 0</v>
      </c>
      <c r="J45" t="str">
        <f>"51 - 0"</f>
        <v>51 - 0</v>
      </c>
      <c r="K45" t="str">
        <f>"86 - 0"</f>
        <v>86 - 0</v>
      </c>
      <c r="M45" t="str">
        <f>"4"</f>
        <v>4</v>
      </c>
      <c r="N45" t="str">
        <f>"Blum, Isaac"</f>
        <v>Blum, Isaac</v>
      </c>
      <c r="O45" t="str">
        <f>"37 - 0"</f>
        <v>37 - 0</v>
      </c>
      <c r="P45" t="str">
        <f>"40 - 0"</f>
        <v>40 - 0</v>
      </c>
      <c r="Q45" t="str">
        <f>"77 - 0"</f>
        <v>77 - 0</v>
      </c>
    </row>
    <row r="46" spans="1:17" x14ac:dyDescent="0.25">
      <c r="A46" t="str">
        <f>"5"</f>
        <v>5</v>
      </c>
      <c r="B46" t="str">
        <f>"Mark, Wyatt"</f>
        <v>Mark, Wyatt</v>
      </c>
      <c r="C46" t="str">
        <f>"35 - 0"</f>
        <v>35 - 0</v>
      </c>
      <c r="D46" t="str">
        <f>"25 - 0"</f>
        <v>25 - 0</v>
      </c>
      <c r="E46" t="str">
        <f>"60 - 0"</f>
        <v>60 - 0</v>
      </c>
      <c r="G46" t="str">
        <f>"5"</f>
        <v>5</v>
      </c>
      <c r="H46" t="str">
        <f>"Mark, Wyatt"</f>
        <v>Mark, Wyatt</v>
      </c>
      <c r="I46" t="str">
        <f>"21 - 0"</f>
        <v>21 - 0</v>
      </c>
      <c r="J46" t="str">
        <f>"13 - 0"</f>
        <v>13 - 0</v>
      </c>
      <c r="K46" t="str">
        <f>"34 - 0"</f>
        <v>34 - 0</v>
      </c>
      <c r="M46" t="str">
        <f>"5"</f>
        <v>5</v>
      </c>
      <c r="N46" t="str">
        <f>"Mark, Wyatt"</f>
        <v>Mark, Wyatt</v>
      </c>
      <c r="O46" t="str">
        <f>"36 - 0"</f>
        <v>36 - 0</v>
      </c>
      <c r="P46" t="str">
        <f>"14 - 0"</f>
        <v>14 - 0</v>
      </c>
      <c r="Q46" t="str">
        <f>"50 - 0"</f>
        <v>50 - 0</v>
      </c>
    </row>
    <row r="47" spans="1:17" x14ac:dyDescent="0.25">
      <c r="A47" t="str">
        <f>"6"</f>
        <v>6</v>
      </c>
      <c r="B47" t="str">
        <f>"Shafer, Jacob"</f>
        <v>Shafer, Jacob</v>
      </c>
      <c r="C47" t="str">
        <f>"12 - 0"</f>
        <v>12 - 0</v>
      </c>
      <c r="D47" t="str">
        <f>"19 - 0"</f>
        <v>19 - 0</v>
      </c>
      <c r="E47" t="str">
        <f>"31 - 0"</f>
        <v>31 - 0</v>
      </c>
      <c r="G47" t="str">
        <f>"6"</f>
        <v>6</v>
      </c>
      <c r="H47" t="str">
        <f>"Shafer, Jacob"</f>
        <v>Shafer, Jacob</v>
      </c>
      <c r="I47" t="str">
        <f>"18 - 0"</f>
        <v>18 - 0</v>
      </c>
      <c r="J47" t="str">
        <f>"10 - 0"</f>
        <v>10 - 0</v>
      </c>
      <c r="K47" t="str">
        <f>"28 - 0"</f>
        <v>28 - 0</v>
      </c>
      <c r="M47" t="str">
        <f>"6"</f>
        <v>6</v>
      </c>
      <c r="N47" t="str">
        <f>"Shafer, Jacob"</f>
        <v>Shafer, Jacob</v>
      </c>
      <c r="O47" t="str">
        <f>"4 - 0"</f>
        <v>4 - 0</v>
      </c>
      <c r="P47" t="str">
        <f>"4 - 0"</f>
        <v>4 - 0</v>
      </c>
      <c r="Q47" t="str">
        <f>"8 - 0"</f>
        <v>8 - 0</v>
      </c>
    </row>
    <row r="50" spans="1:6" ht="18.75" x14ac:dyDescent="0.3">
      <c r="B50" s="9" t="s">
        <v>13</v>
      </c>
      <c r="C50" s="9"/>
      <c r="D50" s="9"/>
    </row>
    <row r="52" spans="1:6" x14ac:dyDescent="0.25">
      <c r="A52" t="s">
        <v>0</v>
      </c>
      <c r="B52" t="s">
        <v>1</v>
      </c>
      <c r="C52" t="s">
        <v>4</v>
      </c>
      <c r="D52" t="s">
        <v>7</v>
      </c>
      <c r="E52" t="s">
        <v>10</v>
      </c>
      <c r="F52" t="s">
        <v>14</v>
      </c>
    </row>
    <row r="53" spans="1:6" x14ac:dyDescent="0.25">
      <c r="A53" t="str">
        <f>"1"</f>
        <v>1</v>
      </c>
      <c r="B53" t="str">
        <f>"Richland County"</f>
        <v>Richland County</v>
      </c>
      <c r="C53" t="str">
        <f>"719 - 18"</f>
        <v>719 - 18</v>
      </c>
      <c r="D53" t="str">
        <f>"510 - 1"</f>
        <v>510 - 1</v>
      </c>
      <c r="E53" t="str">
        <f>"616 - 4"</f>
        <v>616 - 4</v>
      </c>
      <c r="F53" t="str">
        <f>"1845 - 23"</f>
        <v>1845 - 23</v>
      </c>
    </row>
    <row r="54" spans="1:6" x14ac:dyDescent="0.25">
      <c r="A54" t="str">
        <f>""</f>
        <v/>
      </c>
      <c r="B54" t="str">
        <f>"Muckler, Eli"</f>
        <v>Muckler, Eli</v>
      </c>
      <c r="C54" t="str">
        <f>"188 - 5"</f>
        <v>188 - 5</v>
      </c>
      <c r="D54" t="str">
        <f>"161 - 1"</f>
        <v>161 - 1</v>
      </c>
      <c r="E54" t="str">
        <f>"183 - 3"</f>
        <v>183 - 3</v>
      </c>
      <c r="F54" t="str">
        <f>"532 - 9"</f>
        <v>532 - 9</v>
      </c>
    </row>
    <row r="55" spans="1:6" x14ac:dyDescent="0.25">
      <c r="A55" t="str">
        <f>""</f>
        <v/>
      </c>
      <c r="B55" t="str">
        <f>"Felton, Logan"</f>
        <v>Felton, Logan</v>
      </c>
      <c r="C55" t="str">
        <f>"177 - 2"</f>
        <v>177 - 2</v>
      </c>
      <c r="D55" t="str">
        <f>"143 - 0"</f>
        <v>143 - 0</v>
      </c>
      <c r="E55" t="str">
        <f>"145 - 0"</f>
        <v>145 - 0</v>
      </c>
      <c r="F55" t="str">
        <f>"465 - 2"</f>
        <v>465 - 2</v>
      </c>
    </row>
    <row r="56" spans="1:6" x14ac:dyDescent="0.25">
      <c r="A56" t="str">
        <f>""</f>
        <v/>
      </c>
      <c r="B56" t="str">
        <f>"Porter, Clay"</f>
        <v>Porter, Clay</v>
      </c>
      <c r="C56" t="str">
        <f>"191 - 10"</f>
        <v>191 - 10</v>
      </c>
      <c r="D56" t="str">
        <f>"110 - 0"</f>
        <v>110 - 0</v>
      </c>
      <c r="E56" t="str">
        <f>"150 - 1"</f>
        <v>150 - 1</v>
      </c>
      <c r="F56" t="str">
        <f>"451 - 11"</f>
        <v>451 - 11</v>
      </c>
    </row>
    <row r="57" spans="1:6" x14ac:dyDescent="0.25">
      <c r="A57" t="str">
        <f>""</f>
        <v/>
      </c>
      <c r="B57" t="str">
        <f>"Laeseke, Hunter"</f>
        <v>Laeseke, Hunter</v>
      </c>
      <c r="C57" t="str">
        <f>"163 - 1"</f>
        <v>163 - 1</v>
      </c>
      <c r="D57" t="str">
        <f>"96 - 0"</f>
        <v>96 - 0</v>
      </c>
      <c r="E57" t="str">
        <f>"138 - 0"</f>
        <v>138 - 0</v>
      </c>
      <c r="F57" t="str">
        <f>"397 - 1"</f>
        <v>397 - 1</v>
      </c>
    </row>
    <row r="59" spans="1:6" x14ac:dyDescent="0.25">
      <c r="A59" t="str">
        <f>"2"</f>
        <v>2</v>
      </c>
      <c r="B59" t="str">
        <f>"Chippewa County"</f>
        <v>Chippewa County</v>
      </c>
      <c r="C59" t="str">
        <f>"581 - 7"</f>
        <v>581 - 7</v>
      </c>
      <c r="D59" t="str">
        <f>"426 - 1"</f>
        <v>426 - 1</v>
      </c>
      <c r="E59" t="str">
        <f>"464 - 1"</f>
        <v>464 - 1</v>
      </c>
      <c r="F59" t="str">
        <f>"1471 - 9"</f>
        <v>1471 - 9</v>
      </c>
    </row>
    <row r="60" spans="1:6" x14ac:dyDescent="0.25">
      <c r="A60" t="str">
        <f>""</f>
        <v/>
      </c>
      <c r="B60" t="str">
        <f>"Buntz, Ben "</f>
        <v xml:space="preserve">Buntz, Ben </v>
      </c>
      <c r="C60" t="str">
        <f>"157 - 2"</f>
        <v>157 - 2</v>
      </c>
      <c r="D60" t="str">
        <f>"121 - 1"</f>
        <v>121 - 1</v>
      </c>
      <c r="E60" t="str">
        <f>"133 - 1"</f>
        <v>133 - 1</v>
      </c>
      <c r="F60" t="str">
        <f>"411 - 4"</f>
        <v>411 - 4</v>
      </c>
    </row>
    <row r="61" spans="1:6" x14ac:dyDescent="0.25">
      <c r="A61" t="str">
        <f>""</f>
        <v/>
      </c>
      <c r="B61" t="str">
        <f>"Clauson, Wesley"</f>
        <v>Clauson, Wesley</v>
      </c>
      <c r="C61" t="str">
        <f>"148 - 3"</f>
        <v>148 - 3</v>
      </c>
      <c r="D61" t="str">
        <f>"105 - 0"</f>
        <v>105 - 0</v>
      </c>
      <c r="E61" t="str">
        <f>"145 - 0"</f>
        <v>145 - 0</v>
      </c>
      <c r="F61" t="str">
        <f>"398 - 3"</f>
        <v>398 - 3</v>
      </c>
    </row>
    <row r="62" spans="1:6" x14ac:dyDescent="0.25">
      <c r="A62" t="str">
        <f>""</f>
        <v/>
      </c>
      <c r="B62" t="str">
        <f>"Schutte, Ryan"</f>
        <v>Schutte, Ryan</v>
      </c>
      <c r="C62" t="str">
        <f>"142 - 1"</f>
        <v>142 - 1</v>
      </c>
      <c r="D62" t="str">
        <f>"101 - 0"</f>
        <v>101 - 0</v>
      </c>
      <c r="E62" t="str">
        <f>"109 - 0"</f>
        <v>109 - 0</v>
      </c>
      <c r="F62" t="str">
        <f>"352 - 1"</f>
        <v>352 - 1</v>
      </c>
    </row>
    <row r="63" spans="1:6" x14ac:dyDescent="0.25">
      <c r="A63" t="str">
        <f>""</f>
        <v/>
      </c>
      <c r="B63" t="str">
        <f>"Blum, Isaac"</f>
        <v>Blum, Isaac</v>
      </c>
      <c r="C63" t="str">
        <f>"134 - 1"</f>
        <v>134 - 1</v>
      </c>
      <c r="D63" t="str">
        <f>"99 - 0"</f>
        <v>99 - 0</v>
      </c>
      <c r="E63" t="str">
        <f>"77 - 0"</f>
        <v>77 - 0</v>
      </c>
      <c r="F63" t="str">
        <f>"310 - 1"</f>
        <v>310 - 1</v>
      </c>
    </row>
  </sheetData>
  <sheetProtection selectLockedCells="1" selectUnlockedCells="1"/>
  <mergeCells count="2">
    <mergeCell ref="B1:D1"/>
    <mergeCell ref="B50:D50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AD5CB-2E2E-497D-9BAD-23CF09D1EA03}">
  <dimension ref="A1:E44"/>
  <sheetViews>
    <sheetView workbookViewId="0">
      <selection activeCell="E40" sqref="E40"/>
    </sheetView>
  </sheetViews>
  <sheetFormatPr defaultRowHeight="15" x14ac:dyDescent="0.25"/>
  <cols>
    <col min="1" max="1" width="9.140625" style="2"/>
    <col min="2" max="2" width="17" customWidth="1"/>
    <col min="3" max="3" width="14.42578125" customWidth="1"/>
  </cols>
  <sheetData>
    <row r="1" spans="1:5" ht="18.75" x14ac:dyDescent="0.3">
      <c r="B1" s="1" t="s">
        <v>64</v>
      </c>
      <c r="E1" s="2"/>
    </row>
    <row r="2" spans="1:5" x14ac:dyDescent="0.25">
      <c r="E2" s="2"/>
    </row>
    <row r="3" spans="1:5" x14ac:dyDescent="0.25">
      <c r="A3" s="7" t="s">
        <v>15</v>
      </c>
      <c r="B3" s="3" t="s">
        <v>16</v>
      </c>
      <c r="E3" s="4" t="s">
        <v>17</v>
      </c>
    </row>
    <row r="4" spans="1:5" x14ac:dyDescent="0.25">
      <c r="A4" s="6" t="s">
        <v>0</v>
      </c>
      <c r="B4" s="5" t="s">
        <v>18</v>
      </c>
      <c r="C4" s="5" t="s">
        <v>19</v>
      </c>
      <c r="D4" s="5" t="s">
        <v>20</v>
      </c>
      <c r="E4" s="6" t="s">
        <v>21</v>
      </c>
    </row>
    <row r="5" spans="1:5" x14ac:dyDescent="0.25">
      <c r="A5" s="2">
        <v>1</v>
      </c>
      <c r="B5" t="s">
        <v>22</v>
      </c>
      <c r="C5" t="s">
        <v>24</v>
      </c>
      <c r="D5">
        <v>12</v>
      </c>
      <c r="E5">
        <v>33</v>
      </c>
    </row>
    <row r="6" spans="1:5" x14ac:dyDescent="0.25">
      <c r="A6" s="2">
        <v>2</v>
      </c>
      <c r="B6" t="s">
        <v>25</v>
      </c>
      <c r="C6" t="s">
        <v>24</v>
      </c>
      <c r="D6">
        <v>11</v>
      </c>
      <c r="E6">
        <v>33</v>
      </c>
    </row>
    <row r="7" spans="1:5" x14ac:dyDescent="0.25">
      <c r="A7" s="2">
        <v>3</v>
      </c>
      <c r="B7" t="s">
        <v>26</v>
      </c>
      <c r="C7" t="s">
        <v>24</v>
      </c>
      <c r="D7">
        <v>13</v>
      </c>
      <c r="E7">
        <v>32</v>
      </c>
    </row>
    <row r="8" spans="1:5" x14ac:dyDescent="0.25">
      <c r="A8" s="2">
        <v>4</v>
      </c>
      <c r="B8" t="s">
        <v>27</v>
      </c>
      <c r="C8" t="s">
        <v>24</v>
      </c>
      <c r="D8">
        <v>17</v>
      </c>
      <c r="E8">
        <v>32</v>
      </c>
    </row>
    <row r="9" spans="1:5" x14ac:dyDescent="0.25">
      <c r="A9" s="2">
        <v>5</v>
      </c>
      <c r="B9" t="s">
        <v>28</v>
      </c>
      <c r="C9" t="s">
        <v>29</v>
      </c>
      <c r="D9">
        <v>15</v>
      </c>
      <c r="E9">
        <v>31</v>
      </c>
    </row>
    <row r="10" spans="1:5" x14ac:dyDescent="0.25">
      <c r="A10" s="2">
        <v>6</v>
      </c>
      <c r="B10" t="s">
        <v>30</v>
      </c>
      <c r="C10" t="s">
        <v>29</v>
      </c>
      <c r="D10">
        <v>15</v>
      </c>
      <c r="E10">
        <v>31</v>
      </c>
    </row>
    <row r="11" spans="1:5" x14ac:dyDescent="0.25">
      <c r="A11" s="2">
        <v>7</v>
      </c>
      <c r="B11" t="s">
        <v>31</v>
      </c>
      <c r="C11" t="s">
        <v>29</v>
      </c>
      <c r="D11">
        <v>13</v>
      </c>
      <c r="E11">
        <v>30</v>
      </c>
    </row>
    <row r="12" spans="1:5" x14ac:dyDescent="0.25">
      <c r="A12" s="2">
        <v>8</v>
      </c>
      <c r="B12" t="s">
        <v>32</v>
      </c>
      <c r="C12" t="s">
        <v>23</v>
      </c>
      <c r="D12">
        <v>17</v>
      </c>
      <c r="E12">
        <v>30</v>
      </c>
    </row>
    <row r="13" spans="1:5" x14ac:dyDescent="0.25">
      <c r="A13" s="2">
        <v>9</v>
      </c>
      <c r="B13" t="s">
        <v>33</v>
      </c>
      <c r="C13" t="s">
        <v>29</v>
      </c>
      <c r="D13">
        <v>16</v>
      </c>
      <c r="E13">
        <v>30</v>
      </c>
    </row>
    <row r="14" spans="1:5" x14ac:dyDescent="0.25">
      <c r="A14" s="2">
        <v>10</v>
      </c>
      <c r="B14" t="s">
        <v>34</v>
      </c>
      <c r="C14" t="s">
        <v>35</v>
      </c>
      <c r="D14">
        <v>16</v>
      </c>
      <c r="E14">
        <v>28</v>
      </c>
    </row>
    <row r="15" spans="1:5" x14ac:dyDescent="0.25">
      <c r="A15" s="2">
        <v>11</v>
      </c>
      <c r="B15" t="s">
        <v>36</v>
      </c>
      <c r="C15" t="s">
        <v>37</v>
      </c>
      <c r="D15">
        <v>15</v>
      </c>
      <c r="E15">
        <v>27</v>
      </c>
    </row>
    <row r="16" spans="1:5" x14ac:dyDescent="0.25">
      <c r="A16" s="2">
        <v>12</v>
      </c>
      <c r="B16" t="s">
        <v>38</v>
      </c>
      <c r="C16" t="s">
        <v>37</v>
      </c>
      <c r="D16">
        <v>10</v>
      </c>
      <c r="E16">
        <v>27</v>
      </c>
    </row>
    <row r="17" spans="1:5" x14ac:dyDescent="0.25">
      <c r="A17" s="2">
        <v>13</v>
      </c>
      <c r="B17" t="s">
        <v>39</v>
      </c>
      <c r="C17" t="s">
        <v>29</v>
      </c>
      <c r="D17">
        <v>15</v>
      </c>
      <c r="E17">
        <v>26</v>
      </c>
    </row>
    <row r="18" spans="1:5" x14ac:dyDescent="0.25">
      <c r="A18" s="2">
        <v>14</v>
      </c>
      <c r="B18" t="s">
        <v>40</v>
      </c>
      <c r="C18" t="s">
        <v>37</v>
      </c>
      <c r="D18">
        <v>11</v>
      </c>
      <c r="E18">
        <v>23</v>
      </c>
    </row>
    <row r="19" spans="1:5" x14ac:dyDescent="0.25">
      <c r="A19" s="2">
        <v>15</v>
      </c>
      <c r="B19" t="s">
        <v>41</v>
      </c>
      <c r="C19" t="s">
        <v>29</v>
      </c>
      <c r="D19">
        <v>17</v>
      </c>
      <c r="E19">
        <v>18</v>
      </c>
    </row>
    <row r="22" spans="1:5" x14ac:dyDescent="0.25">
      <c r="A22" s="3" t="s">
        <v>42</v>
      </c>
      <c r="B22" s="3" t="s">
        <v>16</v>
      </c>
      <c r="E22" s="2"/>
    </row>
    <row r="23" spans="1:5" x14ac:dyDescent="0.25">
      <c r="A23" s="5" t="s">
        <v>0</v>
      </c>
      <c r="B23" s="5" t="s">
        <v>18</v>
      </c>
      <c r="C23" s="5" t="s">
        <v>19</v>
      </c>
      <c r="D23" s="5"/>
      <c r="E23" s="6" t="s">
        <v>21</v>
      </c>
    </row>
    <row r="24" spans="1:5" x14ac:dyDescent="0.25">
      <c r="A24" s="2">
        <v>1</v>
      </c>
      <c r="B24" t="s">
        <v>43</v>
      </c>
      <c r="C24" t="s">
        <v>29</v>
      </c>
      <c r="E24">
        <v>35</v>
      </c>
    </row>
    <row r="25" spans="1:5" x14ac:dyDescent="0.25">
      <c r="A25" s="2">
        <v>2</v>
      </c>
      <c r="B25" t="s">
        <v>44</v>
      </c>
      <c r="C25" t="s">
        <v>29</v>
      </c>
      <c r="E25">
        <v>34</v>
      </c>
    </row>
    <row r="26" spans="1:5" x14ac:dyDescent="0.25">
      <c r="A26" s="2">
        <v>3</v>
      </c>
      <c r="B26" t="s">
        <v>45</v>
      </c>
      <c r="C26" t="s">
        <v>24</v>
      </c>
      <c r="E26">
        <v>33</v>
      </c>
    </row>
    <row r="27" spans="1:5" x14ac:dyDescent="0.25">
      <c r="A27" s="2">
        <v>4</v>
      </c>
      <c r="B27" t="s">
        <v>46</v>
      </c>
      <c r="C27" t="s">
        <v>29</v>
      </c>
      <c r="E27">
        <v>33</v>
      </c>
    </row>
    <row r="28" spans="1:5" x14ac:dyDescent="0.25">
      <c r="A28" s="2">
        <v>5</v>
      </c>
      <c r="B28" t="s">
        <v>47</v>
      </c>
      <c r="C28" t="s">
        <v>29</v>
      </c>
      <c r="E28">
        <v>33</v>
      </c>
    </row>
    <row r="29" spans="1:5" x14ac:dyDescent="0.25">
      <c r="A29" s="2">
        <v>6</v>
      </c>
      <c r="B29" t="s">
        <v>48</v>
      </c>
      <c r="C29" t="s">
        <v>37</v>
      </c>
      <c r="E29">
        <v>32</v>
      </c>
    </row>
    <row r="30" spans="1:5" x14ac:dyDescent="0.25">
      <c r="A30" s="2">
        <v>7</v>
      </c>
      <c r="B30" t="s">
        <v>49</v>
      </c>
      <c r="C30" t="s">
        <v>24</v>
      </c>
      <c r="E30">
        <v>32</v>
      </c>
    </row>
    <row r="31" spans="1:5" x14ac:dyDescent="0.25">
      <c r="A31" s="2">
        <v>8</v>
      </c>
      <c r="B31" t="s">
        <v>50</v>
      </c>
      <c r="C31" t="s">
        <v>29</v>
      </c>
      <c r="E31">
        <v>32</v>
      </c>
    </row>
    <row r="32" spans="1:5" x14ac:dyDescent="0.25">
      <c r="A32" s="2">
        <v>9</v>
      </c>
      <c r="B32" t="s">
        <v>51</v>
      </c>
      <c r="C32" t="s">
        <v>29</v>
      </c>
      <c r="E32">
        <v>32</v>
      </c>
    </row>
    <row r="33" spans="1:5" x14ac:dyDescent="0.25">
      <c r="A33" s="2">
        <v>10</v>
      </c>
      <c r="B33" t="s">
        <v>52</v>
      </c>
      <c r="C33" t="s">
        <v>24</v>
      </c>
      <c r="E33">
        <v>32</v>
      </c>
    </row>
    <row r="34" spans="1:5" x14ac:dyDescent="0.25">
      <c r="A34" s="2">
        <v>11</v>
      </c>
      <c r="B34" t="s">
        <v>53</v>
      </c>
      <c r="C34" t="s">
        <v>24</v>
      </c>
      <c r="E34">
        <v>32</v>
      </c>
    </row>
    <row r="35" spans="1:5" x14ac:dyDescent="0.25">
      <c r="A35" s="2">
        <v>12</v>
      </c>
      <c r="B35" t="s">
        <v>54</v>
      </c>
      <c r="C35" t="s">
        <v>29</v>
      </c>
      <c r="E35">
        <v>31</v>
      </c>
    </row>
    <row r="36" spans="1:5" x14ac:dyDescent="0.25">
      <c r="A36" s="2">
        <v>13</v>
      </c>
      <c r="B36" t="s">
        <v>55</v>
      </c>
      <c r="C36" t="s">
        <v>29</v>
      </c>
      <c r="E36">
        <v>31</v>
      </c>
    </row>
    <row r="37" spans="1:5" x14ac:dyDescent="0.25">
      <c r="A37" s="2">
        <v>14</v>
      </c>
      <c r="B37" t="s">
        <v>56</v>
      </c>
      <c r="C37" t="s">
        <v>29</v>
      </c>
      <c r="E37">
        <v>31</v>
      </c>
    </row>
    <row r="38" spans="1:5" x14ac:dyDescent="0.25">
      <c r="A38" s="2">
        <v>15</v>
      </c>
      <c r="B38" t="s">
        <v>57</v>
      </c>
      <c r="C38" t="s">
        <v>29</v>
      </c>
      <c r="E38">
        <v>30</v>
      </c>
    </row>
    <row r="39" spans="1:5" x14ac:dyDescent="0.25">
      <c r="A39" s="2">
        <v>16</v>
      </c>
      <c r="B39" t="s">
        <v>58</v>
      </c>
      <c r="C39" t="s">
        <v>24</v>
      </c>
      <c r="E39">
        <v>30</v>
      </c>
    </row>
    <row r="40" spans="1:5" x14ac:dyDescent="0.25">
      <c r="A40" s="2">
        <v>17</v>
      </c>
      <c r="B40" t="s">
        <v>59</v>
      </c>
      <c r="C40" t="s">
        <v>24</v>
      </c>
      <c r="E40">
        <v>30</v>
      </c>
    </row>
    <row r="41" spans="1:5" x14ac:dyDescent="0.25">
      <c r="A41" s="2">
        <v>18</v>
      </c>
      <c r="B41" t="s">
        <v>60</v>
      </c>
      <c r="C41" t="s">
        <v>24</v>
      </c>
      <c r="E41">
        <v>30</v>
      </c>
    </row>
    <row r="42" spans="1:5" x14ac:dyDescent="0.25">
      <c r="A42" s="2">
        <v>19</v>
      </c>
      <c r="B42" t="s">
        <v>61</v>
      </c>
      <c r="C42" t="s">
        <v>24</v>
      </c>
      <c r="E42">
        <v>29</v>
      </c>
    </row>
    <row r="43" spans="1:5" x14ac:dyDescent="0.25">
      <c r="A43" s="2">
        <v>20</v>
      </c>
      <c r="B43" t="s">
        <v>62</v>
      </c>
      <c r="E43">
        <v>29</v>
      </c>
    </row>
    <row r="44" spans="1:5" x14ac:dyDescent="0.25">
      <c r="A44" s="2">
        <v>21</v>
      </c>
      <c r="B44" t="s">
        <v>63</v>
      </c>
      <c r="C44" t="s">
        <v>29</v>
      </c>
      <c r="E44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Naturalist Event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Tiry</dc:creator>
  <cp:lastModifiedBy>Justin Lieck</cp:lastModifiedBy>
  <dcterms:created xsi:type="dcterms:W3CDTF">2025-04-13T16:32:56Z</dcterms:created>
  <dcterms:modified xsi:type="dcterms:W3CDTF">2025-06-03T18:02:52Z</dcterms:modified>
</cp:coreProperties>
</file>