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eck\Downloads\"/>
    </mc:Choice>
  </mc:AlternateContent>
  <xr:revisionPtr revIDLastSave="0" documentId="8_{2C4D7291-F237-46F5-80B7-96A13C52F36F}" xr6:coauthVersionLast="47" xr6:coauthVersionMax="47" xr10:uidLastSave="{00000000-0000-0000-0000-000000000000}"/>
  <bookViews>
    <workbookView xWindow="-120" yWindow="-120" windowWidth="38640" windowHeight="21240" tabRatio="602" xr2:uid="{B6F81819-8D95-474D-A184-B6DEE32622B6}"/>
  </bookViews>
  <sheets>
    <sheet name="Results" sheetId="6" r:id="rId1"/>
    <sheet name="Naturalist Event" sheetId="10" r:id="rId2"/>
  </sheets>
  <definedNames>
    <definedName name="Excel_BuiltIn_Print_Area" localSheetId="0">Results!$A$1:$G$20</definedName>
    <definedName name="Excel_BuiltIn_Print_Area" localSheetId="0">Results!$A$1:$G$19</definedName>
    <definedName name="_xlnm.Print_Area" localSheetId="0">Results!$A$1:$G$33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3" i="6" l="1"/>
  <c r="F113" i="6"/>
  <c r="E113" i="6"/>
  <c r="D113" i="6"/>
  <c r="C113" i="6"/>
  <c r="B113" i="6"/>
  <c r="A113" i="6"/>
  <c r="G112" i="6"/>
  <c r="F112" i="6"/>
  <c r="E112" i="6"/>
  <c r="D112" i="6"/>
  <c r="C112" i="6"/>
  <c r="B112" i="6"/>
  <c r="A112" i="6"/>
  <c r="G111" i="6"/>
  <c r="F111" i="6"/>
  <c r="E111" i="6"/>
  <c r="D111" i="6"/>
  <c r="C111" i="6"/>
  <c r="B111" i="6"/>
  <c r="A111" i="6"/>
  <c r="G110" i="6"/>
  <c r="F110" i="6"/>
  <c r="E110" i="6"/>
  <c r="D110" i="6"/>
  <c r="C110" i="6"/>
  <c r="B110" i="6"/>
  <c r="A110" i="6"/>
  <c r="G109" i="6"/>
  <c r="F109" i="6"/>
  <c r="E109" i="6"/>
  <c r="D109" i="6"/>
  <c r="C109" i="6"/>
  <c r="B109" i="6"/>
  <c r="A109" i="6"/>
  <c r="G108" i="6"/>
  <c r="F108" i="6"/>
  <c r="E108" i="6"/>
  <c r="D108" i="6"/>
  <c r="C108" i="6"/>
  <c r="B108" i="6"/>
  <c r="A108" i="6"/>
  <c r="G106" i="6"/>
  <c r="F106" i="6"/>
  <c r="E106" i="6"/>
  <c r="D106" i="6"/>
  <c r="C106" i="6"/>
  <c r="B106" i="6"/>
  <c r="A106" i="6"/>
  <c r="G105" i="6"/>
  <c r="F105" i="6"/>
  <c r="E105" i="6"/>
  <c r="D105" i="6"/>
  <c r="C105" i="6"/>
  <c r="B105" i="6"/>
  <c r="A105" i="6"/>
  <c r="G104" i="6"/>
  <c r="F104" i="6"/>
  <c r="E104" i="6"/>
  <c r="D104" i="6"/>
  <c r="C104" i="6"/>
  <c r="B104" i="6"/>
  <c r="A104" i="6"/>
  <c r="G103" i="6"/>
  <c r="F103" i="6"/>
  <c r="E103" i="6"/>
  <c r="D103" i="6"/>
  <c r="C103" i="6"/>
  <c r="B103" i="6"/>
  <c r="A103" i="6"/>
  <c r="G102" i="6"/>
  <c r="F102" i="6"/>
  <c r="E102" i="6"/>
  <c r="D102" i="6"/>
  <c r="C102" i="6"/>
  <c r="B102" i="6"/>
  <c r="A102" i="6"/>
  <c r="G101" i="6"/>
  <c r="F101" i="6"/>
  <c r="E101" i="6"/>
  <c r="D101" i="6"/>
  <c r="C101" i="6"/>
  <c r="B101" i="6"/>
  <c r="A101" i="6"/>
  <c r="G99" i="6"/>
  <c r="F99" i="6"/>
  <c r="E99" i="6"/>
  <c r="D99" i="6"/>
  <c r="C99" i="6"/>
  <c r="B99" i="6"/>
  <c r="A99" i="6"/>
  <c r="G98" i="6"/>
  <c r="F98" i="6"/>
  <c r="E98" i="6"/>
  <c r="D98" i="6"/>
  <c r="C98" i="6"/>
  <c r="B98" i="6"/>
  <c r="A98" i="6"/>
  <c r="G97" i="6"/>
  <c r="F97" i="6"/>
  <c r="E97" i="6"/>
  <c r="D97" i="6"/>
  <c r="C97" i="6"/>
  <c r="B97" i="6"/>
  <c r="A97" i="6"/>
  <c r="G96" i="6"/>
  <c r="F96" i="6"/>
  <c r="E96" i="6"/>
  <c r="D96" i="6"/>
  <c r="C96" i="6"/>
  <c r="B96" i="6"/>
  <c r="A96" i="6"/>
  <c r="G95" i="6"/>
  <c r="F95" i="6"/>
  <c r="E95" i="6"/>
  <c r="D95" i="6"/>
  <c r="C95" i="6"/>
  <c r="B95" i="6"/>
  <c r="A95" i="6"/>
  <c r="G94" i="6"/>
  <c r="F94" i="6"/>
  <c r="E94" i="6"/>
  <c r="D94" i="6"/>
  <c r="C94" i="6"/>
  <c r="B94" i="6"/>
  <c r="A94" i="6"/>
  <c r="G92" i="6"/>
  <c r="F92" i="6"/>
  <c r="E92" i="6"/>
  <c r="D92" i="6"/>
  <c r="C92" i="6"/>
  <c r="B92" i="6"/>
  <c r="A92" i="6"/>
  <c r="G91" i="6"/>
  <c r="F91" i="6"/>
  <c r="E91" i="6"/>
  <c r="D91" i="6"/>
  <c r="C91" i="6"/>
  <c r="B91" i="6"/>
  <c r="A91" i="6"/>
  <c r="G90" i="6"/>
  <c r="F90" i="6"/>
  <c r="E90" i="6"/>
  <c r="D90" i="6"/>
  <c r="C90" i="6"/>
  <c r="B90" i="6"/>
  <c r="A90" i="6"/>
  <c r="G89" i="6"/>
  <c r="F89" i="6"/>
  <c r="E89" i="6"/>
  <c r="D89" i="6"/>
  <c r="C89" i="6"/>
  <c r="B89" i="6"/>
  <c r="A89" i="6"/>
  <c r="G88" i="6"/>
  <c r="F88" i="6"/>
  <c r="E88" i="6"/>
  <c r="D88" i="6"/>
  <c r="C88" i="6"/>
  <c r="B88" i="6"/>
  <c r="A88" i="6"/>
  <c r="G87" i="6"/>
  <c r="F87" i="6"/>
  <c r="E87" i="6"/>
  <c r="D87" i="6"/>
  <c r="C87" i="6"/>
  <c r="B87" i="6"/>
  <c r="A87" i="6"/>
  <c r="G85" i="6"/>
  <c r="F85" i="6"/>
  <c r="E85" i="6"/>
  <c r="D85" i="6"/>
  <c r="C85" i="6"/>
  <c r="B85" i="6"/>
  <c r="A85" i="6"/>
  <c r="G84" i="6"/>
  <c r="F84" i="6"/>
  <c r="E84" i="6"/>
  <c r="D84" i="6"/>
  <c r="C84" i="6"/>
  <c r="B84" i="6"/>
  <c r="A84" i="6"/>
  <c r="G83" i="6"/>
  <c r="F83" i="6"/>
  <c r="E83" i="6"/>
  <c r="D83" i="6"/>
  <c r="C83" i="6"/>
  <c r="B83" i="6"/>
  <c r="A83" i="6"/>
  <c r="G82" i="6"/>
  <c r="F82" i="6"/>
  <c r="E82" i="6"/>
  <c r="D82" i="6"/>
  <c r="C82" i="6"/>
  <c r="B82" i="6"/>
  <c r="A82" i="6"/>
  <c r="G81" i="6"/>
  <c r="F81" i="6"/>
  <c r="E81" i="6"/>
  <c r="D81" i="6"/>
  <c r="C81" i="6"/>
  <c r="B81" i="6"/>
  <c r="A81" i="6"/>
  <c r="G80" i="6"/>
  <c r="F80" i="6"/>
  <c r="E80" i="6"/>
  <c r="D80" i="6"/>
  <c r="C80" i="6"/>
  <c r="B80" i="6"/>
  <c r="A80" i="6"/>
  <c r="G75" i="6"/>
  <c r="F75" i="6"/>
  <c r="E75" i="6"/>
  <c r="D75" i="6"/>
  <c r="C75" i="6"/>
  <c r="B75" i="6"/>
  <c r="A75" i="6"/>
  <c r="G74" i="6"/>
  <c r="F74" i="6"/>
  <c r="E74" i="6"/>
  <c r="D74" i="6"/>
  <c r="C74" i="6"/>
  <c r="B74" i="6"/>
  <c r="A74" i="6"/>
  <c r="G73" i="6"/>
  <c r="F73" i="6"/>
  <c r="E73" i="6"/>
  <c r="D73" i="6"/>
  <c r="C73" i="6"/>
  <c r="B73" i="6"/>
  <c r="A73" i="6"/>
  <c r="G72" i="6"/>
  <c r="F72" i="6"/>
  <c r="E72" i="6"/>
  <c r="D72" i="6"/>
  <c r="C72" i="6"/>
  <c r="B72" i="6"/>
  <c r="A72" i="6"/>
  <c r="G71" i="6"/>
  <c r="F71" i="6"/>
  <c r="E71" i="6"/>
  <c r="D71" i="6"/>
  <c r="C71" i="6"/>
  <c r="B71" i="6"/>
  <c r="A71" i="6"/>
  <c r="G70" i="6"/>
  <c r="F70" i="6"/>
  <c r="E70" i="6"/>
  <c r="D70" i="6"/>
  <c r="C70" i="6"/>
  <c r="B70" i="6"/>
  <c r="A70" i="6"/>
  <c r="G66" i="6"/>
  <c r="F66" i="6"/>
  <c r="E66" i="6"/>
  <c r="D66" i="6"/>
  <c r="C66" i="6"/>
  <c r="B66" i="6"/>
  <c r="A66" i="6"/>
  <c r="G65" i="6"/>
  <c r="F65" i="6"/>
  <c r="E65" i="6"/>
  <c r="D65" i="6"/>
  <c r="C65" i="6"/>
  <c r="B65" i="6"/>
  <c r="A65" i="6"/>
  <c r="G64" i="6"/>
  <c r="F64" i="6"/>
  <c r="E64" i="6"/>
  <c r="D64" i="6"/>
  <c r="C64" i="6"/>
  <c r="B64" i="6"/>
  <c r="A64" i="6"/>
  <c r="G63" i="6"/>
  <c r="F63" i="6"/>
  <c r="E63" i="6"/>
  <c r="D63" i="6"/>
  <c r="C63" i="6"/>
  <c r="B63" i="6"/>
  <c r="A63" i="6"/>
  <c r="G62" i="6"/>
  <c r="F62" i="6"/>
  <c r="E62" i="6"/>
  <c r="D62" i="6"/>
  <c r="C62" i="6"/>
  <c r="B62" i="6"/>
  <c r="A62" i="6"/>
  <c r="G61" i="6"/>
  <c r="F61" i="6"/>
  <c r="E61" i="6"/>
  <c r="D61" i="6"/>
  <c r="C61" i="6"/>
  <c r="B61" i="6"/>
  <c r="A61" i="6"/>
  <c r="G60" i="6"/>
  <c r="F60" i="6"/>
  <c r="E60" i="6"/>
  <c r="D60" i="6"/>
  <c r="C60" i="6"/>
  <c r="B60" i="6"/>
  <c r="A60" i="6"/>
  <c r="G59" i="6"/>
  <c r="F59" i="6"/>
  <c r="E59" i="6"/>
  <c r="D59" i="6"/>
  <c r="C59" i="6"/>
  <c r="B59" i="6"/>
  <c r="A59" i="6"/>
  <c r="G58" i="6"/>
  <c r="F58" i="6"/>
  <c r="E58" i="6"/>
  <c r="D58" i="6"/>
  <c r="C58" i="6"/>
  <c r="B58" i="6"/>
  <c r="A58" i="6"/>
  <c r="G57" i="6"/>
  <c r="F57" i="6"/>
  <c r="E57" i="6"/>
  <c r="D57" i="6"/>
  <c r="C57" i="6"/>
  <c r="B57" i="6"/>
  <c r="A57" i="6"/>
  <c r="G56" i="6"/>
  <c r="F56" i="6"/>
  <c r="E56" i="6"/>
  <c r="D56" i="6"/>
  <c r="C56" i="6"/>
  <c r="B56" i="6"/>
  <c r="A56" i="6"/>
  <c r="G55" i="6"/>
  <c r="F55" i="6"/>
  <c r="E55" i="6"/>
  <c r="D55" i="6"/>
  <c r="C55" i="6"/>
  <c r="B55" i="6"/>
  <c r="A55" i="6"/>
  <c r="G54" i="6"/>
  <c r="F54" i="6"/>
  <c r="E54" i="6"/>
  <c r="D54" i="6"/>
  <c r="C54" i="6"/>
  <c r="B54" i="6"/>
  <c r="A54" i="6"/>
  <c r="G53" i="6"/>
  <c r="F53" i="6"/>
  <c r="E53" i="6"/>
  <c r="D53" i="6"/>
  <c r="C53" i="6"/>
  <c r="B53" i="6"/>
  <c r="A53" i="6"/>
  <c r="G52" i="6"/>
  <c r="F52" i="6"/>
  <c r="E52" i="6"/>
  <c r="D52" i="6"/>
  <c r="C52" i="6"/>
  <c r="B52" i="6"/>
  <c r="A52" i="6"/>
  <c r="G51" i="6"/>
  <c r="F51" i="6"/>
  <c r="E51" i="6"/>
  <c r="D51" i="6"/>
  <c r="C51" i="6"/>
  <c r="B51" i="6"/>
  <c r="A51" i="6"/>
  <c r="G50" i="6"/>
  <c r="F50" i="6"/>
  <c r="E50" i="6"/>
  <c r="D50" i="6"/>
  <c r="C50" i="6"/>
  <c r="B50" i="6"/>
  <c r="A50" i="6"/>
  <c r="G49" i="6"/>
  <c r="F49" i="6"/>
  <c r="E49" i="6"/>
  <c r="D49" i="6"/>
  <c r="C49" i="6"/>
  <c r="B49" i="6"/>
  <c r="A49" i="6"/>
  <c r="G45" i="6"/>
  <c r="F45" i="6"/>
  <c r="E45" i="6"/>
  <c r="D45" i="6"/>
  <c r="C45" i="6"/>
  <c r="B45" i="6"/>
  <c r="A45" i="6"/>
  <c r="G44" i="6"/>
  <c r="F44" i="6"/>
  <c r="E44" i="6"/>
  <c r="D44" i="6"/>
  <c r="C44" i="6"/>
  <c r="B44" i="6"/>
  <c r="A44" i="6"/>
  <c r="G43" i="6"/>
  <c r="F43" i="6"/>
  <c r="E43" i="6"/>
  <c r="D43" i="6"/>
  <c r="C43" i="6"/>
  <c r="B43" i="6"/>
  <c r="A43" i="6"/>
  <c r="G42" i="6"/>
  <c r="F42" i="6"/>
  <c r="E42" i="6"/>
  <c r="D42" i="6"/>
  <c r="C42" i="6"/>
  <c r="B42" i="6"/>
  <c r="A42" i="6"/>
  <c r="G41" i="6"/>
  <c r="F41" i="6"/>
  <c r="E41" i="6"/>
  <c r="D41" i="6"/>
  <c r="C41" i="6"/>
  <c r="B41" i="6"/>
  <c r="A41" i="6"/>
  <c r="G40" i="6"/>
  <c r="F40" i="6"/>
  <c r="E40" i="6"/>
  <c r="D40" i="6"/>
  <c r="C40" i="6"/>
  <c r="B40" i="6"/>
  <c r="A40" i="6"/>
  <c r="G39" i="6"/>
  <c r="F39" i="6"/>
  <c r="E39" i="6"/>
  <c r="D39" i="6"/>
  <c r="C39" i="6"/>
  <c r="B39" i="6"/>
  <c r="A39" i="6"/>
  <c r="A3" i="6"/>
  <c r="B3" i="6"/>
  <c r="C3" i="6"/>
  <c r="D3" i="6"/>
  <c r="E3" i="6"/>
  <c r="F3" i="6"/>
  <c r="G3" i="6"/>
  <c r="A4" i="6"/>
  <c r="B4" i="6"/>
  <c r="C4" i="6"/>
  <c r="D4" i="6"/>
  <c r="E4" i="6"/>
  <c r="F4" i="6"/>
  <c r="G4" i="6"/>
  <c r="A5" i="6"/>
  <c r="B5" i="6"/>
  <c r="C5" i="6"/>
  <c r="D5" i="6"/>
  <c r="E5" i="6"/>
  <c r="F5" i="6"/>
  <c r="G5" i="6"/>
  <c r="A6" i="6"/>
  <c r="B6" i="6"/>
  <c r="C6" i="6"/>
  <c r="D6" i="6"/>
  <c r="E6" i="6"/>
  <c r="F6" i="6"/>
  <c r="G6" i="6"/>
  <c r="A7" i="6"/>
  <c r="B7" i="6"/>
  <c r="C7" i="6"/>
  <c r="D7" i="6"/>
  <c r="E7" i="6"/>
  <c r="F7" i="6"/>
  <c r="G7" i="6"/>
  <c r="A8" i="6"/>
  <c r="B8" i="6"/>
  <c r="C8" i="6"/>
  <c r="D8" i="6"/>
  <c r="E8" i="6"/>
  <c r="F8" i="6"/>
  <c r="G8" i="6"/>
  <c r="A9" i="6"/>
  <c r="B9" i="6"/>
  <c r="C9" i="6"/>
  <c r="D9" i="6"/>
  <c r="E9" i="6"/>
  <c r="F9" i="6"/>
  <c r="G9" i="6"/>
  <c r="A10" i="6"/>
  <c r="B10" i="6"/>
  <c r="C10" i="6"/>
  <c r="D10" i="6"/>
  <c r="E10" i="6"/>
  <c r="F10" i="6"/>
  <c r="G10" i="6"/>
  <c r="A11" i="6"/>
  <c r="B11" i="6"/>
  <c r="C11" i="6"/>
  <c r="D11" i="6"/>
  <c r="E11" i="6"/>
  <c r="F11" i="6"/>
  <c r="G11" i="6"/>
  <c r="A12" i="6"/>
  <c r="B12" i="6"/>
  <c r="C12" i="6"/>
  <c r="D12" i="6"/>
  <c r="E12" i="6"/>
  <c r="F12" i="6"/>
  <c r="G12" i="6"/>
  <c r="A13" i="6"/>
  <c r="B13" i="6"/>
  <c r="C13" i="6"/>
  <c r="D13" i="6"/>
  <c r="E13" i="6"/>
  <c r="F13" i="6"/>
  <c r="G13" i="6"/>
  <c r="A14" i="6"/>
  <c r="B14" i="6"/>
  <c r="C14" i="6"/>
  <c r="D14" i="6"/>
  <c r="E14" i="6"/>
  <c r="F14" i="6"/>
  <c r="G14" i="6"/>
  <c r="A15" i="6"/>
  <c r="B15" i="6"/>
  <c r="C15" i="6"/>
  <c r="D15" i="6"/>
  <c r="E15" i="6"/>
  <c r="F15" i="6"/>
  <c r="G15" i="6"/>
  <c r="A16" i="6"/>
  <c r="B16" i="6"/>
  <c r="C16" i="6"/>
  <c r="D16" i="6"/>
  <c r="E16" i="6"/>
  <c r="F16" i="6"/>
  <c r="G16" i="6"/>
  <c r="A17" i="6"/>
  <c r="B17" i="6"/>
  <c r="C17" i="6"/>
  <c r="D17" i="6"/>
  <c r="E17" i="6"/>
  <c r="F17" i="6"/>
  <c r="G17" i="6"/>
  <c r="A18" i="6"/>
  <c r="B18" i="6"/>
  <c r="C18" i="6"/>
  <c r="D18" i="6"/>
  <c r="E18" i="6"/>
  <c r="F18" i="6"/>
  <c r="G18" i="6"/>
  <c r="A19" i="6"/>
  <c r="B19" i="6"/>
  <c r="C19" i="6"/>
  <c r="D19" i="6"/>
  <c r="E19" i="6"/>
  <c r="F19" i="6"/>
  <c r="G19" i="6"/>
  <c r="A20" i="6"/>
  <c r="B20" i="6"/>
  <c r="C20" i="6"/>
  <c r="D20" i="6"/>
  <c r="E20" i="6"/>
  <c r="F20" i="6"/>
  <c r="G20" i="6"/>
  <c r="A21" i="6"/>
  <c r="B21" i="6"/>
  <c r="C21" i="6"/>
  <c r="D21" i="6"/>
  <c r="E21" i="6"/>
  <c r="F21" i="6"/>
  <c r="G21" i="6"/>
  <c r="A22" i="6"/>
  <c r="B22" i="6"/>
  <c r="C22" i="6"/>
  <c r="D22" i="6"/>
  <c r="E22" i="6"/>
  <c r="F22" i="6"/>
  <c r="G22" i="6"/>
  <c r="A23" i="6"/>
  <c r="B23" i="6"/>
  <c r="C23" i="6"/>
  <c r="D23" i="6"/>
  <c r="E23" i="6"/>
  <c r="F23" i="6"/>
  <c r="G23" i="6"/>
  <c r="A24" i="6"/>
  <c r="B24" i="6"/>
  <c r="C24" i="6"/>
  <c r="D24" i="6"/>
  <c r="E24" i="6"/>
  <c r="F24" i="6"/>
  <c r="G24" i="6"/>
  <c r="A25" i="6"/>
  <c r="B25" i="6"/>
  <c r="C25" i="6"/>
  <c r="D25" i="6"/>
  <c r="E25" i="6"/>
  <c r="F25" i="6"/>
  <c r="G25" i="6"/>
  <c r="A26" i="6"/>
  <c r="B26" i="6"/>
  <c r="C26" i="6"/>
  <c r="D26" i="6"/>
  <c r="E26" i="6"/>
  <c r="F26" i="6"/>
  <c r="G26" i="6"/>
  <c r="A27" i="6"/>
  <c r="B27" i="6"/>
  <c r="C27" i="6"/>
  <c r="D27" i="6"/>
  <c r="E27" i="6"/>
  <c r="F27" i="6"/>
  <c r="G27" i="6"/>
  <c r="A28" i="6"/>
  <c r="B28" i="6"/>
  <c r="C28" i="6"/>
  <c r="D28" i="6"/>
  <c r="E28" i="6"/>
  <c r="F28" i="6"/>
  <c r="G28" i="6"/>
  <c r="A29" i="6"/>
  <c r="B29" i="6"/>
  <c r="C29" i="6"/>
  <c r="D29" i="6"/>
  <c r="E29" i="6"/>
  <c r="F29" i="6"/>
  <c r="G29" i="6"/>
  <c r="A30" i="6"/>
  <c r="B30" i="6"/>
  <c r="C30" i="6"/>
  <c r="D30" i="6"/>
  <c r="E30" i="6"/>
  <c r="F30" i="6"/>
  <c r="G30" i="6"/>
  <c r="A31" i="6"/>
  <c r="B31" i="6"/>
  <c r="C31" i="6"/>
  <c r="D31" i="6"/>
  <c r="E31" i="6"/>
  <c r="F31" i="6"/>
  <c r="G31" i="6"/>
  <c r="A32" i="6"/>
  <c r="B32" i="6"/>
  <c r="C32" i="6"/>
  <c r="D32" i="6"/>
  <c r="E32" i="6"/>
  <c r="F32" i="6"/>
  <c r="G32" i="6"/>
  <c r="A33" i="6"/>
  <c r="B33" i="6"/>
  <c r="C33" i="6"/>
  <c r="D33" i="6"/>
  <c r="E33" i="6"/>
  <c r="F33" i="6"/>
  <c r="G33" i="6"/>
</calcChain>
</file>

<file path=xl/sharedStrings.xml><?xml version="1.0" encoding="utf-8"?>
<sst xmlns="http://schemas.openxmlformats.org/spreadsheetml/2006/main" count="156" uniqueCount="78">
  <si>
    <t>BB1</t>
  </si>
  <si>
    <t>Rank</t>
  </si>
  <si>
    <t>Participant</t>
  </si>
  <si>
    <t>Prone</t>
  </si>
  <si>
    <t>BB2</t>
  </si>
  <si>
    <t>BB3</t>
  </si>
  <si>
    <t>Standing</t>
  </si>
  <si>
    <t>Sitting</t>
  </si>
  <si>
    <t>Kneeling</t>
  </si>
  <si>
    <t>NRA BB Gun Overall Age Group</t>
  </si>
  <si>
    <t>Individual</t>
  </si>
  <si>
    <t>NRA BB Gun Overall</t>
  </si>
  <si>
    <t>NRA BB Gun Teams</t>
  </si>
  <si>
    <t>Team</t>
  </si>
  <si>
    <t>County</t>
  </si>
  <si>
    <t>Richland</t>
  </si>
  <si>
    <t>2025 4-H/NRA NATURALIST EVENT (Wildlife-Safety)</t>
  </si>
  <si>
    <t>YOUTH</t>
  </si>
  <si>
    <t>POSSIBLE POINTS=35</t>
  </si>
  <si>
    <t>[Ties Broken]</t>
  </si>
  <si>
    <t>Name</t>
  </si>
  <si>
    <t>Age</t>
  </si>
  <si>
    <t>Points</t>
  </si>
  <si>
    <t>Chippewa</t>
  </si>
  <si>
    <t>Pierce</t>
  </si>
  <si>
    <t>PARENTS</t>
  </si>
  <si>
    <t>Cory Bowe</t>
  </si>
  <si>
    <t>Angie Bowe</t>
  </si>
  <si>
    <t>Melissa Pletzer</t>
  </si>
  <si>
    <t>Josh Seidl</t>
  </si>
  <si>
    <t>Katie Hull</t>
  </si>
  <si>
    <t>Heather Mark</t>
  </si>
  <si>
    <t>Jeff Laeseke</t>
  </si>
  <si>
    <t>Melissa Cochran</t>
  </si>
  <si>
    <t>Penny Hydo</t>
  </si>
  <si>
    <t>Amber Muckler</t>
  </si>
  <si>
    <t>Liz Pulvermacher</t>
  </si>
  <si>
    <t>Josh Hull</t>
  </si>
  <si>
    <t>Sonia Buntz</t>
  </si>
  <si>
    <t>Kevin Dotson</t>
  </si>
  <si>
    <t>Charissa Dotson</t>
  </si>
  <si>
    <t>Randy Felton</t>
  </si>
  <si>
    <t>Stacey Felton</t>
  </si>
  <si>
    <t>Jessica Laeseke</t>
  </si>
  <si>
    <t>Lindsay Perna</t>
  </si>
  <si>
    <t>Steve Woodbury</t>
  </si>
  <si>
    <t>Helen Hughson</t>
  </si>
  <si>
    <t>Justin Cochran</t>
  </si>
  <si>
    <t>Colton Bowe</t>
  </si>
  <si>
    <t>Kylee Seidl</t>
  </si>
  <si>
    <t>Lincoln Wilichowski</t>
  </si>
  <si>
    <t>Abigail Voigts</t>
  </si>
  <si>
    <t>Lydia Laeseke</t>
  </si>
  <si>
    <t>Oliver Pulvermacher</t>
  </si>
  <si>
    <t>Bentley Wilichowski</t>
  </si>
  <si>
    <t>Nolan Hydo</t>
  </si>
  <si>
    <t>?</t>
  </si>
  <si>
    <t>Kayden Fluth</t>
  </si>
  <si>
    <t>Zachary Sikora</t>
  </si>
  <si>
    <t>Wyatt Bowe</t>
  </si>
  <si>
    <t>Ethan Hydo</t>
  </si>
  <si>
    <t>Amber Hughson</t>
  </si>
  <si>
    <t>Nicholas Perna</t>
  </si>
  <si>
    <t>Ashlynn Sikora</t>
  </si>
  <si>
    <t>Luke Perna</t>
  </si>
  <si>
    <t>Emma Wahl</t>
  </si>
  <si>
    <t>Jensen Laeseke</t>
  </si>
  <si>
    <t>Brinley Hull</t>
  </si>
  <si>
    <t>Wyatt Hull</t>
  </si>
  <si>
    <t>Kinley Porter</t>
  </si>
  <si>
    <t>Gianna Wahl</t>
  </si>
  <si>
    <t>Emma Pletzer</t>
  </si>
  <si>
    <t>Savannah Voigts</t>
  </si>
  <si>
    <t>Brycelynn Dotson</t>
  </si>
  <si>
    <t>Madelynn Wahl</t>
  </si>
  <si>
    <t>Brenden Wahl</t>
  </si>
  <si>
    <t>Ivy Haffner</t>
  </si>
  <si>
    <t>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</si>
</sst>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4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2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Hyperlink 2" xfId="1" xr:uid="{2E08E3C2-7ACD-42D0-AFF5-C48EDA87E81F}"/>
    <cellStyle name="Normal" xfId="0" builtinId="0"/>
    <cellStyle name="Normal 2" xfId="2" xr:uid="{644CFE2B-C5C4-4405-8996-2126BEAD7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D945-2C18-43E1-AF35-FDD8F9417928}">
  <dimension ref="A1:G122"/>
  <sheetViews>
    <sheetView tabSelected="1" workbookViewId="0">
      <selection activeCell="H16" sqref="H16"/>
    </sheetView>
  </sheetViews>
  <sheetFormatPr defaultRowHeight="15" x14ac:dyDescent="0.25"/>
  <cols>
    <col min="1" max="1" width="5.5703125" customWidth="1"/>
    <col min="2" max="2" width="22.5703125" customWidth="1"/>
    <col min="3" max="3" width="6.5703125" customWidth="1"/>
    <col min="4" max="4" width="8.85546875" customWidth="1"/>
    <col min="5" max="5" width="7" customWidth="1"/>
    <col min="7" max="7" width="10" customWidth="1"/>
  </cols>
  <sheetData>
    <row r="1" spans="1:7" ht="18.75" x14ac:dyDescent="0.3">
      <c r="B1" s="11" t="s">
        <v>11</v>
      </c>
      <c r="C1" s="11"/>
      <c r="D1" s="11"/>
    </row>
    <row r="2" spans="1:7" x14ac:dyDescent="0.25">
      <c r="A2" t="s">
        <v>1</v>
      </c>
      <c r="B2" t="s">
        <v>2</v>
      </c>
      <c r="C2" t="s">
        <v>3</v>
      </c>
      <c r="D2" t="s">
        <v>6</v>
      </c>
      <c r="E2" t="s">
        <v>7</v>
      </c>
      <c r="F2" t="s">
        <v>8</v>
      </c>
      <c r="G2" t="s">
        <v>10</v>
      </c>
    </row>
    <row r="3" spans="1:7" x14ac:dyDescent="0.25">
      <c r="A3" t="str">
        <f>"1"</f>
        <v>1</v>
      </c>
      <c r="B3" t="str">
        <f>"Laeseke, Hunter"</f>
        <v>Laeseke, Hunter</v>
      </c>
      <c r="C3" t="str">
        <f>"91 - 2"</f>
        <v>91 - 2</v>
      </c>
      <c r="D3" t="str">
        <f>"81 - 1"</f>
        <v>81 - 1</v>
      </c>
      <c r="E3" t="str">
        <f>"87 - 1"</f>
        <v>87 - 1</v>
      </c>
      <c r="F3" t="str">
        <f>"88 - 2"</f>
        <v>88 - 2</v>
      </c>
      <c r="G3" t="str">
        <f>"347 - 6"</f>
        <v>347 - 6</v>
      </c>
    </row>
    <row r="4" spans="1:7" x14ac:dyDescent="0.25">
      <c r="A4" t="str">
        <f>"2"</f>
        <v>2</v>
      </c>
      <c r="B4" t="str">
        <f>"Pletzer, Emma"</f>
        <v>Pletzer, Emma</v>
      </c>
      <c r="C4" t="str">
        <f>"91 - 1"</f>
        <v>91 - 1</v>
      </c>
      <c r="D4" t="str">
        <f>"80 - 2"</f>
        <v>80 - 2</v>
      </c>
      <c r="E4" t="str">
        <f>"85 - 1"</f>
        <v>85 - 1</v>
      </c>
      <c r="F4" t="str">
        <f>"90 - 4"</f>
        <v>90 - 4</v>
      </c>
      <c r="G4" t="str">
        <f>"346 - 8"</f>
        <v>346 - 8</v>
      </c>
    </row>
    <row r="5" spans="1:7" x14ac:dyDescent="0.25">
      <c r="A5" t="str">
        <f>"3"</f>
        <v>3</v>
      </c>
      <c r="B5" t="str">
        <f>"Porter, Clay"</f>
        <v>Porter, Clay</v>
      </c>
      <c r="C5" t="str">
        <f>"97 - 5"</f>
        <v>97 - 5</v>
      </c>
      <c r="D5" t="str">
        <f>"79 - 1"</f>
        <v>79 - 1</v>
      </c>
      <c r="E5" t="str">
        <f>"83 - 1"</f>
        <v>83 - 1</v>
      </c>
      <c r="F5" t="str">
        <f>"84 - 1"</f>
        <v>84 - 1</v>
      </c>
      <c r="G5" t="str">
        <f>"343 - 8"</f>
        <v>343 - 8</v>
      </c>
    </row>
    <row r="6" spans="1:7" x14ac:dyDescent="0.25">
      <c r="A6" t="str">
        <f>"4"</f>
        <v>4</v>
      </c>
      <c r="B6" t="str">
        <f>"Wahl, Madelyn"</f>
        <v>Wahl, Madelyn</v>
      </c>
      <c r="C6" t="str">
        <f>"93 - 2"</f>
        <v>93 - 2</v>
      </c>
      <c r="D6" t="str">
        <f>"83 - 1"</f>
        <v>83 - 1</v>
      </c>
      <c r="E6" t="str">
        <f>"88 - 2"</f>
        <v>88 - 2</v>
      </c>
      <c r="F6" t="str">
        <f>"78 - 2"</f>
        <v>78 - 2</v>
      </c>
      <c r="G6" t="str">
        <f>"342 - 7"</f>
        <v>342 - 7</v>
      </c>
    </row>
    <row r="7" spans="1:7" x14ac:dyDescent="0.25">
      <c r="A7" t="str">
        <f>"5"</f>
        <v>5</v>
      </c>
      <c r="B7" t="str">
        <f>"Bowe, Colton"</f>
        <v>Bowe, Colton</v>
      </c>
      <c r="C7" t="str">
        <f>"83 - 1"</f>
        <v>83 - 1</v>
      </c>
      <c r="D7" t="str">
        <f>"83 - 2"</f>
        <v>83 - 2</v>
      </c>
      <c r="E7" t="str">
        <f>"84 - 0"</f>
        <v>84 - 0</v>
      </c>
      <c r="F7" t="str">
        <f>"86 - 2"</f>
        <v>86 - 2</v>
      </c>
      <c r="G7" t="str">
        <f>"336 - 5"</f>
        <v>336 - 5</v>
      </c>
    </row>
    <row r="8" spans="1:7" x14ac:dyDescent="0.25">
      <c r="A8" t="str">
        <f>"6"</f>
        <v>6</v>
      </c>
      <c r="B8" t="str">
        <f>"Perna, Nicholas"</f>
        <v>Perna, Nicholas</v>
      </c>
      <c r="C8" t="str">
        <f>"91 - 2"</f>
        <v>91 - 2</v>
      </c>
      <c r="D8" t="str">
        <f>"71 - 1"</f>
        <v>71 - 1</v>
      </c>
      <c r="E8" t="str">
        <f>"92 - 1"</f>
        <v>92 - 1</v>
      </c>
      <c r="F8" t="str">
        <f>"77 - 0"</f>
        <v>77 - 0</v>
      </c>
      <c r="G8" t="str">
        <f>"331 - 4"</f>
        <v>331 - 4</v>
      </c>
    </row>
    <row r="9" spans="1:7" x14ac:dyDescent="0.25">
      <c r="A9" t="str">
        <f>"7"</f>
        <v>7</v>
      </c>
      <c r="B9" t="str">
        <f>"Seidl , Kylee"</f>
        <v>Seidl , Kylee</v>
      </c>
      <c r="C9" t="str">
        <f>"88 - 2"</f>
        <v>88 - 2</v>
      </c>
      <c r="D9" t="str">
        <f>"80 - 0"</f>
        <v>80 - 0</v>
      </c>
      <c r="E9" t="str">
        <f>"83 - 1"</f>
        <v>83 - 1</v>
      </c>
      <c r="F9" t="str">
        <f>"80 - 0"</f>
        <v>80 - 0</v>
      </c>
      <c r="G9" t="str">
        <f>"331 - 3"</f>
        <v>331 - 3</v>
      </c>
    </row>
    <row r="10" spans="1:7" x14ac:dyDescent="0.25">
      <c r="A10" t="str">
        <f>"8"</f>
        <v>8</v>
      </c>
      <c r="B10" t="str">
        <f>"Laeseke, Austin"</f>
        <v>Laeseke, Austin</v>
      </c>
      <c r="C10" t="str">
        <f>"87 - 0"</f>
        <v>87 - 0</v>
      </c>
      <c r="D10" t="str">
        <f>"77 - 1"</f>
        <v>77 - 1</v>
      </c>
      <c r="E10" t="str">
        <f>"85 - 0"</f>
        <v>85 - 0</v>
      </c>
      <c r="F10" t="str">
        <f>"81 - 2"</f>
        <v>81 - 2</v>
      </c>
      <c r="G10" t="str">
        <f>"330 - 3"</f>
        <v>330 - 3</v>
      </c>
    </row>
    <row r="11" spans="1:7" x14ac:dyDescent="0.25">
      <c r="A11" t="str">
        <f>"9"</f>
        <v>9</v>
      </c>
      <c r="B11" t="str">
        <f>"Bowe, Wyatt"</f>
        <v>Bowe, Wyatt</v>
      </c>
      <c r="C11" t="str">
        <f>"82 - 0"</f>
        <v>82 - 0</v>
      </c>
      <c r="D11" t="str">
        <f>"88 - 3"</f>
        <v>88 - 3</v>
      </c>
      <c r="E11" t="str">
        <f>"75 - 2"</f>
        <v>75 - 2</v>
      </c>
      <c r="F11" t="str">
        <f>"83 - 1"</f>
        <v>83 - 1</v>
      </c>
      <c r="G11" t="str">
        <f>"328 - 6"</f>
        <v>328 - 6</v>
      </c>
    </row>
    <row r="12" spans="1:7" x14ac:dyDescent="0.25">
      <c r="A12" t="str">
        <f>"10"</f>
        <v>10</v>
      </c>
      <c r="B12" t="str">
        <f>"Voigts, Abigail"</f>
        <v>Voigts, Abigail</v>
      </c>
      <c r="C12" t="str">
        <f>"88 - 0"</f>
        <v>88 - 0</v>
      </c>
      <c r="D12" t="str">
        <f>"63 - 1"</f>
        <v>63 - 1</v>
      </c>
      <c r="E12" t="str">
        <f>"77 - 0"</f>
        <v>77 - 0</v>
      </c>
      <c r="F12" t="str">
        <f>"77 - 1"</f>
        <v>77 - 1</v>
      </c>
      <c r="G12" t="str">
        <f>"305 - 2"</f>
        <v>305 - 2</v>
      </c>
    </row>
    <row r="13" spans="1:7" x14ac:dyDescent="0.25">
      <c r="A13" t="str">
        <f>"11"</f>
        <v>11</v>
      </c>
      <c r="B13" t="str">
        <f>"Wahl, Brendan"</f>
        <v>Wahl, Brendan</v>
      </c>
      <c r="C13" t="str">
        <f>"83 - 1"</f>
        <v>83 - 1</v>
      </c>
      <c r="D13" t="str">
        <f>"84 - 2"</f>
        <v>84 - 2</v>
      </c>
      <c r="E13" t="str">
        <f>"59 - 0"</f>
        <v>59 - 0</v>
      </c>
      <c r="F13" t="str">
        <f>"76 - 0"</f>
        <v>76 - 0</v>
      </c>
      <c r="G13" t="str">
        <f>"302 - 3"</f>
        <v>302 - 3</v>
      </c>
    </row>
    <row r="14" spans="1:7" x14ac:dyDescent="0.25">
      <c r="A14" t="str">
        <f>"12"</f>
        <v>12</v>
      </c>
      <c r="B14" t="str">
        <f>"Hull, Brinley"</f>
        <v>Hull, Brinley</v>
      </c>
      <c r="C14" t="str">
        <f>"72 - 3"</f>
        <v>72 - 3</v>
      </c>
      <c r="D14" t="str">
        <f>"76 - 0"</f>
        <v>76 - 0</v>
      </c>
      <c r="E14" t="str">
        <f>"85 - 1"</f>
        <v>85 - 1</v>
      </c>
      <c r="F14" t="str">
        <f>"64 - 0"</f>
        <v>64 - 0</v>
      </c>
      <c r="G14" t="str">
        <f>"297 - 4"</f>
        <v>297 - 4</v>
      </c>
    </row>
    <row r="15" spans="1:7" x14ac:dyDescent="0.25">
      <c r="A15" t="str">
        <f>"13"</f>
        <v>13</v>
      </c>
      <c r="B15" t="str">
        <f>"Cochran, Justin"</f>
        <v>Cochran, Justin</v>
      </c>
      <c r="C15" t="str">
        <f>"64 - 0"</f>
        <v>64 - 0</v>
      </c>
      <c r="D15" t="str">
        <f>"70 - 0"</f>
        <v>70 - 0</v>
      </c>
      <c r="E15" t="str">
        <f>"82 - 0"</f>
        <v>82 - 0</v>
      </c>
      <c r="F15" t="str">
        <f>"81 - 0"</f>
        <v>81 - 0</v>
      </c>
      <c r="G15" t="str">
        <f>"297 - 0"</f>
        <v>297 - 0</v>
      </c>
    </row>
    <row r="16" spans="1:7" x14ac:dyDescent="0.25">
      <c r="A16" t="str">
        <f>"14"</f>
        <v>14</v>
      </c>
      <c r="B16" t="str">
        <f>"Wilichowski, Bentley"</f>
        <v>Wilichowski, Bentley</v>
      </c>
      <c r="C16" t="str">
        <f>"79 - 0"</f>
        <v>79 - 0</v>
      </c>
      <c r="D16" t="str">
        <f>"61 - 0"</f>
        <v>61 - 0</v>
      </c>
      <c r="E16" t="str">
        <f>"87 - 1"</f>
        <v>87 - 1</v>
      </c>
      <c r="F16" t="str">
        <f>"68 - 1"</f>
        <v>68 - 1</v>
      </c>
      <c r="G16" t="str">
        <f>"295 - 2"</f>
        <v>295 - 2</v>
      </c>
    </row>
    <row r="17" spans="1:7" x14ac:dyDescent="0.25">
      <c r="A17" t="str">
        <f>"15"</f>
        <v>15</v>
      </c>
      <c r="B17" t="str">
        <f>"Hydo, Ethan"</f>
        <v>Hydo, Ethan</v>
      </c>
      <c r="C17" t="str">
        <f>"80 - 0"</f>
        <v>80 - 0</v>
      </c>
      <c r="D17" t="str">
        <f>"49 - 0"</f>
        <v>49 - 0</v>
      </c>
      <c r="E17" t="str">
        <f>"80 - 0"</f>
        <v>80 - 0</v>
      </c>
      <c r="F17" t="str">
        <f>"81 - 0"</f>
        <v>81 - 0</v>
      </c>
      <c r="G17" t="str">
        <f>"290 - 0"</f>
        <v>290 - 0</v>
      </c>
    </row>
    <row r="18" spans="1:7" x14ac:dyDescent="0.25">
      <c r="A18" t="str">
        <f>"16"</f>
        <v>16</v>
      </c>
      <c r="B18" t="str">
        <f>"Porter, Kinley"</f>
        <v>Porter, Kinley</v>
      </c>
      <c r="C18" t="str">
        <f>"79 - 0"</f>
        <v>79 - 0</v>
      </c>
      <c r="D18" t="str">
        <f>"67 - 0"</f>
        <v>67 - 0</v>
      </c>
      <c r="E18" t="str">
        <f>"68 - 0"</f>
        <v>68 - 0</v>
      </c>
      <c r="F18" t="str">
        <f>"74 - 0"</f>
        <v>74 - 0</v>
      </c>
      <c r="G18" t="str">
        <f>"288 - 0"</f>
        <v>288 - 0</v>
      </c>
    </row>
    <row r="19" spans="1:7" x14ac:dyDescent="0.25">
      <c r="A19" t="str">
        <f>"17"</f>
        <v>17</v>
      </c>
      <c r="B19" t="str">
        <f>"Wahl, Gianna"</f>
        <v>Wahl, Gianna</v>
      </c>
      <c r="C19" t="str">
        <f>"80 - 0"</f>
        <v>80 - 0</v>
      </c>
      <c r="D19" t="str">
        <f>"56 - 0"</f>
        <v>56 - 0</v>
      </c>
      <c r="E19" t="str">
        <f>"74 - 0"</f>
        <v>74 - 0</v>
      </c>
      <c r="F19" t="str">
        <f>"76 - 1"</f>
        <v>76 - 1</v>
      </c>
      <c r="G19" t="str">
        <f>"286 - 1"</f>
        <v>286 - 1</v>
      </c>
    </row>
    <row r="20" spans="1:7" x14ac:dyDescent="0.25">
      <c r="A20" t="str">
        <f>"18"</f>
        <v>18</v>
      </c>
      <c r="B20" t="str">
        <f>"Laeseke, Lydia"</f>
        <v>Laeseke, Lydia</v>
      </c>
      <c r="C20" t="str">
        <f>"74 - 0"</f>
        <v>74 - 0</v>
      </c>
      <c r="D20" t="str">
        <f>"59 - 0"</f>
        <v>59 - 0</v>
      </c>
      <c r="E20" t="str">
        <f>"69 - 1"</f>
        <v>69 - 1</v>
      </c>
      <c r="F20" t="str">
        <f>"67 - 0"</f>
        <v>67 - 0</v>
      </c>
      <c r="G20" t="str">
        <f>"269 - 1"</f>
        <v>269 - 1</v>
      </c>
    </row>
    <row r="21" spans="1:7" x14ac:dyDescent="0.25">
      <c r="A21" t="str">
        <f>"19"</f>
        <v>19</v>
      </c>
      <c r="B21" t="str">
        <f>"Hull, Wyatt"</f>
        <v>Hull, Wyatt</v>
      </c>
      <c r="C21" t="str">
        <f>"71 - 1"</f>
        <v>71 - 1</v>
      </c>
      <c r="D21" t="str">
        <f>"50 - 0"</f>
        <v>50 - 0</v>
      </c>
      <c r="E21" t="str">
        <f>"74 - 0"</f>
        <v>74 - 0</v>
      </c>
      <c r="F21" t="str">
        <f>"74 - 0"</f>
        <v>74 - 0</v>
      </c>
      <c r="G21" t="str">
        <f>"269 - 1"</f>
        <v>269 - 1</v>
      </c>
    </row>
    <row r="22" spans="1:7" x14ac:dyDescent="0.25">
      <c r="A22" t="str">
        <f>"20"</f>
        <v>20</v>
      </c>
      <c r="B22" t="str">
        <f>"Sikora, Ashlynn"</f>
        <v>Sikora, Ashlynn</v>
      </c>
      <c r="C22" t="str">
        <f>"74 - 0"</f>
        <v>74 - 0</v>
      </c>
      <c r="D22" t="str">
        <f>"57 - 0"</f>
        <v>57 - 0</v>
      </c>
      <c r="E22" t="str">
        <f>"72 - 1"</f>
        <v>72 - 1</v>
      </c>
      <c r="F22" t="str">
        <f>"64 - 0"</f>
        <v>64 - 0</v>
      </c>
      <c r="G22" t="str">
        <f>"267 - 1"</f>
        <v>267 - 1</v>
      </c>
    </row>
    <row r="23" spans="1:7" x14ac:dyDescent="0.25">
      <c r="A23" t="str">
        <f>"21"</f>
        <v>21</v>
      </c>
      <c r="B23" t="str">
        <f>"Voigts, Savannah"</f>
        <v>Voigts, Savannah</v>
      </c>
      <c r="C23" t="str">
        <f>"62 - 0"</f>
        <v>62 - 0</v>
      </c>
      <c r="D23" t="str">
        <f>"70 - 0"</f>
        <v>70 - 0</v>
      </c>
      <c r="E23" t="str">
        <f>"73 - 1"</f>
        <v>73 - 1</v>
      </c>
      <c r="F23" t="str">
        <f>"59 - 0"</f>
        <v>59 - 0</v>
      </c>
      <c r="G23" t="str">
        <f>"264 - 1"</f>
        <v>264 - 1</v>
      </c>
    </row>
    <row r="24" spans="1:7" x14ac:dyDescent="0.25">
      <c r="A24" t="str">
        <f>"22"</f>
        <v>22</v>
      </c>
      <c r="B24" t="str">
        <f>"Perna, Luke"</f>
        <v>Perna, Luke</v>
      </c>
      <c r="C24" t="str">
        <f>"75 - 0"</f>
        <v>75 - 0</v>
      </c>
      <c r="D24" t="str">
        <f>"46 - 0"</f>
        <v>46 - 0</v>
      </c>
      <c r="E24" t="str">
        <f>"55 - 2"</f>
        <v>55 - 2</v>
      </c>
      <c r="F24" t="str">
        <f>"81 - 1"</f>
        <v>81 - 1</v>
      </c>
      <c r="G24" t="str">
        <f>"257 - 3"</f>
        <v>257 - 3</v>
      </c>
    </row>
    <row r="25" spans="1:7" x14ac:dyDescent="0.25">
      <c r="A25" t="str">
        <f>"23"</f>
        <v>23</v>
      </c>
      <c r="B25" t="str">
        <f>"Haffner, Ivy"</f>
        <v>Haffner, Ivy</v>
      </c>
      <c r="C25" t="str">
        <f>"47 - 0"</f>
        <v>47 - 0</v>
      </c>
      <c r="D25" t="str">
        <f>"64 - 1"</f>
        <v>64 - 1</v>
      </c>
      <c r="E25" t="str">
        <f>"72 - 0"</f>
        <v>72 - 0</v>
      </c>
      <c r="F25" t="str">
        <f>"72 - 1"</f>
        <v>72 - 1</v>
      </c>
      <c r="G25" t="str">
        <f>"255 - 2"</f>
        <v>255 - 2</v>
      </c>
    </row>
    <row r="26" spans="1:7" x14ac:dyDescent="0.25">
      <c r="A26" t="str">
        <f>"24"</f>
        <v>24</v>
      </c>
      <c r="B26" t="str">
        <f>"Laeseke, Jensen"</f>
        <v>Laeseke, Jensen</v>
      </c>
      <c r="C26" t="str">
        <f>"83 - 2"</f>
        <v>83 - 2</v>
      </c>
      <c r="D26" t="str">
        <f>"54 - 0"</f>
        <v>54 - 0</v>
      </c>
      <c r="E26" t="str">
        <f>"64 - 0"</f>
        <v>64 - 0</v>
      </c>
      <c r="F26" t="str">
        <f>"54 - 0"</f>
        <v>54 - 0</v>
      </c>
      <c r="G26" t="str">
        <f>"255 - 2"</f>
        <v>255 - 2</v>
      </c>
    </row>
    <row r="27" spans="1:7" x14ac:dyDescent="0.25">
      <c r="A27" t="str">
        <f>"25"</f>
        <v>25</v>
      </c>
      <c r="B27" t="str">
        <f>"Pulvermacher, Oliver"</f>
        <v>Pulvermacher, Oliver</v>
      </c>
      <c r="C27" t="str">
        <f>"71 - 0"</f>
        <v>71 - 0</v>
      </c>
      <c r="D27" t="str">
        <f>"47 - 0"</f>
        <v>47 - 0</v>
      </c>
      <c r="E27" t="str">
        <f>"73 - 1"</f>
        <v>73 - 1</v>
      </c>
      <c r="F27" t="str">
        <f>"61 - 1"</f>
        <v>61 - 1</v>
      </c>
      <c r="G27" t="str">
        <f>"252 - 2"</f>
        <v>252 - 2</v>
      </c>
    </row>
    <row r="28" spans="1:7" x14ac:dyDescent="0.25">
      <c r="A28" t="str">
        <f>"26"</f>
        <v>26</v>
      </c>
      <c r="B28" t="str">
        <f>"Dotson, Brycelynn"</f>
        <v>Dotson, Brycelynn</v>
      </c>
      <c r="C28" t="str">
        <f>"75 - 0"</f>
        <v>75 - 0</v>
      </c>
      <c r="D28" t="str">
        <f>"66 - 1"</f>
        <v>66 - 1</v>
      </c>
      <c r="E28" t="str">
        <f>"53 - 0"</f>
        <v>53 - 0</v>
      </c>
      <c r="F28" t="str">
        <f>"45 - 0"</f>
        <v>45 - 0</v>
      </c>
      <c r="G28" t="str">
        <f>"239 - 1"</f>
        <v>239 - 1</v>
      </c>
    </row>
    <row r="29" spans="1:7" x14ac:dyDescent="0.25">
      <c r="A29" t="str">
        <f>"27"</f>
        <v>27</v>
      </c>
      <c r="B29" t="str">
        <f>"Wilichowski, Lincoln"</f>
        <v>Wilichowski, Lincoln</v>
      </c>
      <c r="C29" t="str">
        <f>"56 - 0"</f>
        <v>56 - 0</v>
      </c>
      <c r="D29" t="str">
        <f>"61 - 0"</f>
        <v>61 - 0</v>
      </c>
      <c r="E29" t="str">
        <f>"55 - 0"</f>
        <v>55 - 0</v>
      </c>
      <c r="F29" t="str">
        <f>"63 - 0"</f>
        <v>63 - 0</v>
      </c>
      <c r="G29" t="str">
        <f>"235 - 0"</f>
        <v>235 - 0</v>
      </c>
    </row>
    <row r="30" spans="1:7" x14ac:dyDescent="0.25">
      <c r="A30" t="str">
        <f>"28"</f>
        <v>28</v>
      </c>
      <c r="B30" t="str">
        <f>"Wahl, Emma"</f>
        <v>Wahl, Emma</v>
      </c>
      <c r="C30" t="str">
        <f>"61 - 1"</f>
        <v>61 - 1</v>
      </c>
      <c r="D30" t="str">
        <f>"58 - 0"</f>
        <v>58 - 0</v>
      </c>
      <c r="E30" t="str">
        <f>"60 - 0"</f>
        <v>60 - 0</v>
      </c>
      <c r="F30" t="str">
        <f>"49 - 0"</f>
        <v>49 - 0</v>
      </c>
      <c r="G30" t="str">
        <f>"228 - 1"</f>
        <v>228 - 1</v>
      </c>
    </row>
    <row r="31" spans="1:7" x14ac:dyDescent="0.25">
      <c r="A31" t="str">
        <f>"29"</f>
        <v>29</v>
      </c>
      <c r="B31" t="str">
        <f>"Fluth, Kayden"</f>
        <v>Fluth, Kayden</v>
      </c>
      <c r="C31" t="str">
        <f>"76 - 0"</f>
        <v>76 - 0</v>
      </c>
      <c r="D31" t="str">
        <f>"50 - 0"</f>
        <v>50 - 0</v>
      </c>
      <c r="E31" t="str">
        <f>"62 - 0"</f>
        <v>62 - 0</v>
      </c>
      <c r="F31" t="str">
        <f>"33 - 0"</f>
        <v>33 - 0</v>
      </c>
      <c r="G31" t="str">
        <f>"221 - 0"</f>
        <v>221 - 0</v>
      </c>
    </row>
    <row r="32" spans="1:7" x14ac:dyDescent="0.25">
      <c r="A32" t="str">
        <f>"30"</f>
        <v>30</v>
      </c>
      <c r="B32" t="str">
        <f>"Sikora, Zachary"</f>
        <v>Sikora, Zachary</v>
      </c>
      <c r="C32" t="str">
        <f>"45 - 0"</f>
        <v>45 - 0</v>
      </c>
      <c r="D32" t="str">
        <f>"27 - 0"</f>
        <v>27 - 0</v>
      </c>
      <c r="E32" t="str">
        <f>"45 - 0"</f>
        <v>45 - 0</v>
      </c>
      <c r="F32" t="str">
        <f>"67 - 0"</f>
        <v>67 - 0</v>
      </c>
      <c r="G32" t="str">
        <f>"184 - 0"</f>
        <v>184 - 0</v>
      </c>
    </row>
    <row r="33" spans="1:7" x14ac:dyDescent="0.25">
      <c r="A33" t="str">
        <f>"31"</f>
        <v>31</v>
      </c>
      <c r="B33" t="str">
        <f>"Hughson, Amber"</f>
        <v>Hughson, Amber</v>
      </c>
      <c r="C33" t="str">
        <f>"29 - 0"</f>
        <v>29 - 0</v>
      </c>
      <c r="D33" t="str">
        <f>"49 - 0"</f>
        <v>49 - 0</v>
      </c>
      <c r="E33" t="str">
        <f>"45 - 0"</f>
        <v>45 - 0</v>
      </c>
      <c r="F33" t="str">
        <f>"59 - 0"</f>
        <v>59 - 0</v>
      </c>
      <c r="G33" t="str">
        <f>"182 - 0"</f>
        <v>182 - 0</v>
      </c>
    </row>
    <row r="36" spans="1:7" ht="18.75" x14ac:dyDescent="0.3">
      <c r="B36" s="11" t="s">
        <v>9</v>
      </c>
      <c r="C36" s="11"/>
      <c r="D36" s="11"/>
    </row>
    <row r="37" spans="1:7" x14ac:dyDescent="0.25">
      <c r="B37" s="1" t="s">
        <v>0</v>
      </c>
    </row>
    <row r="38" spans="1:7" x14ac:dyDescent="0.25">
      <c r="A38" t="s">
        <v>1</v>
      </c>
      <c r="B38" t="s">
        <v>2</v>
      </c>
      <c r="C38" t="s">
        <v>3</v>
      </c>
      <c r="D38" t="s">
        <v>6</v>
      </c>
      <c r="E38" t="s">
        <v>7</v>
      </c>
      <c r="F38" t="s">
        <v>8</v>
      </c>
      <c r="G38" t="s">
        <v>10</v>
      </c>
    </row>
    <row r="39" spans="1:7" x14ac:dyDescent="0.25">
      <c r="A39" t="str">
        <f>"1"</f>
        <v>1</v>
      </c>
      <c r="B39" t="str">
        <f>"Laeseke, Hunter"</f>
        <v>Laeseke, Hunter</v>
      </c>
      <c r="C39" t="str">
        <f>"91 - 2"</f>
        <v>91 - 2</v>
      </c>
      <c r="D39" t="str">
        <f>"81 - 1"</f>
        <v>81 - 1</v>
      </c>
      <c r="E39" t="str">
        <f>"87 - 1"</f>
        <v>87 - 1</v>
      </c>
      <c r="F39" t="str">
        <f>"88 - 2"</f>
        <v>88 - 2</v>
      </c>
      <c r="G39" t="str">
        <f>"347 - 6"</f>
        <v>347 - 6</v>
      </c>
    </row>
    <row r="40" spans="1:7" x14ac:dyDescent="0.25">
      <c r="A40" t="str">
        <f>"2"</f>
        <v>2</v>
      </c>
      <c r="B40" t="str">
        <f>"Wahl, Madelyn"</f>
        <v>Wahl, Madelyn</v>
      </c>
      <c r="C40" t="str">
        <f>"93 - 2"</f>
        <v>93 - 2</v>
      </c>
      <c r="D40" t="str">
        <f>"83 - 1"</f>
        <v>83 - 1</v>
      </c>
      <c r="E40" t="str">
        <f>"88 - 2"</f>
        <v>88 - 2</v>
      </c>
      <c r="F40" t="str">
        <f>"78 - 2"</f>
        <v>78 - 2</v>
      </c>
      <c r="G40" t="str">
        <f>"342 - 7"</f>
        <v>342 - 7</v>
      </c>
    </row>
    <row r="41" spans="1:7" x14ac:dyDescent="0.25">
      <c r="A41" t="str">
        <f>"3"</f>
        <v>3</v>
      </c>
      <c r="B41" t="str">
        <f>"Bowe, Colton"</f>
        <v>Bowe, Colton</v>
      </c>
      <c r="C41" t="str">
        <f>"83 - 1"</f>
        <v>83 - 1</v>
      </c>
      <c r="D41" t="str">
        <f>"83 - 2"</f>
        <v>83 - 2</v>
      </c>
      <c r="E41" t="str">
        <f>"84 - 0"</f>
        <v>84 - 0</v>
      </c>
      <c r="F41" t="str">
        <f>"86 - 2"</f>
        <v>86 - 2</v>
      </c>
      <c r="G41" t="str">
        <f>"336 - 5"</f>
        <v>336 - 5</v>
      </c>
    </row>
    <row r="42" spans="1:7" x14ac:dyDescent="0.25">
      <c r="A42" t="str">
        <f>"4"</f>
        <v>4</v>
      </c>
      <c r="B42" t="str">
        <f>"Bowe, Wyatt"</f>
        <v>Bowe, Wyatt</v>
      </c>
      <c r="C42" t="str">
        <f>"82 - 0"</f>
        <v>82 - 0</v>
      </c>
      <c r="D42" t="str">
        <f>"88 - 3"</f>
        <v>88 - 3</v>
      </c>
      <c r="E42" t="str">
        <f>"75 - 2"</f>
        <v>75 - 2</v>
      </c>
      <c r="F42" t="str">
        <f>"83 - 1"</f>
        <v>83 - 1</v>
      </c>
      <c r="G42" t="str">
        <f>"328 - 6"</f>
        <v>328 - 6</v>
      </c>
    </row>
    <row r="43" spans="1:7" x14ac:dyDescent="0.25">
      <c r="A43" t="str">
        <f>"5"</f>
        <v>5</v>
      </c>
      <c r="B43" t="str">
        <f>"Voigts, Abigail"</f>
        <v>Voigts, Abigail</v>
      </c>
      <c r="C43" t="str">
        <f>"88 - 0"</f>
        <v>88 - 0</v>
      </c>
      <c r="D43" t="str">
        <f>"63 - 1"</f>
        <v>63 - 1</v>
      </c>
      <c r="E43" t="str">
        <f>"77 - 0"</f>
        <v>77 - 0</v>
      </c>
      <c r="F43" t="str">
        <f>"77 - 1"</f>
        <v>77 - 1</v>
      </c>
      <c r="G43" t="str">
        <f>"305 - 2"</f>
        <v>305 - 2</v>
      </c>
    </row>
    <row r="44" spans="1:7" x14ac:dyDescent="0.25">
      <c r="A44" t="str">
        <f>"6"</f>
        <v>6</v>
      </c>
      <c r="B44" t="str">
        <f>"Hull, Wyatt"</f>
        <v>Hull, Wyatt</v>
      </c>
      <c r="C44" t="str">
        <f>"71 - 1"</f>
        <v>71 - 1</v>
      </c>
      <c r="D44" t="str">
        <f>"50 - 0"</f>
        <v>50 - 0</v>
      </c>
      <c r="E44" t="str">
        <f>"74 - 0"</f>
        <v>74 - 0</v>
      </c>
      <c r="F44" t="str">
        <f>"74 - 0"</f>
        <v>74 - 0</v>
      </c>
      <c r="G44" t="str">
        <f>"269 - 1"</f>
        <v>269 - 1</v>
      </c>
    </row>
    <row r="45" spans="1:7" x14ac:dyDescent="0.25">
      <c r="A45" t="str">
        <f>"7"</f>
        <v>7</v>
      </c>
      <c r="B45" t="str">
        <f>"Voigts, Savannah"</f>
        <v>Voigts, Savannah</v>
      </c>
      <c r="C45" t="str">
        <f>"62 - 0"</f>
        <v>62 - 0</v>
      </c>
      <c r="D45" t="str">
        <f>"70 - 0"</f>
        <v>70 - 0</v>
      </c>
      <c r="E45" t="str">
        <f>"73 - 1"</f>
        <v>73 - 1</v>
      </c>
      <c r="F45" t="str">
        <f>"59 - 0"</f>
        <v>59 - 0</v>
      </c>
      <c r="G45" t="str">
        <f>"264 - 1"</f>
        <v>264 - 1</v>
      </c>
    </row>
    <row r="47" spans="1:7" x14ac:dyDescent="0.25">
      <c r="B47" s="1" t="s">
        <v>4</v>
      </c>
    </row>
    <row r="48" spans="1:7" x14ac:dyDescent="0.25">
      <c r="A48" t="s">
        <v>1</v>
      </c>
      <c r="B48" t="s">
        <v>2</v>
      </c>
      <c r="C48" t="s">
        <v>3</v>
      </c>
      <c r="D48" t="s">
        <v>6</v>
      </c>
      <c r="E48" t="s">
        <v>7</v>
      </c>
      <c r="F48" t="s">
        <v>8</v>
      </c>
      <c r="G48" t="s">
        <v>10</v>
      </c>
    </row>
    <row r="49" spans="1:7" x14ac:dyDescent="0.25">
      <c r="A49" t="str">
        <f>"1"</f>
        <v>1</v>
      </c>
      <c r="B49" t="str">
        <f>"Pletzer, Emma"</f>
        <v>Pletzer, Emma</v>
      </c>
      <c r="C49" t="str">
        <f>"91 - 1"</f>
        <v>91 - 1</v>
      </c>
      <c r="D49" t="str">
        <f>"80 - 2"</f>
        <v>80 - 2</v>
      </c>
      <c r="E49" t="str">
        <f>"85 - 1"</f>
        <v>85 - 1</v>
      </c>
      <c r="F49" t="str">
        <f>"90 - 4"</f>
        <v>90 - 4</v>
      </c>
      <c r="G49" t="str">
        <f>"346 - 8"</f>
        <v>346 - 8</v>
      </c>
    </row>
    <row r="50" spans="1:7" x14ac:dyDescent="0.25">
      <c r="A50" t="str">
        <f>"2"</f>
        <v>2</v>
      </c>
      <c r="B50" t="str">
        <f>"Porter, Clay"</f>
        <v>Porter, Clay</v>
      </c>
      <c r="C50" t="str">
        <f>"97 - 5"</f>
        <v>97 - 5</v>
      </c>
      <c r="D50" t="str">
        <f>"79 - 1"</f>
        <v>79 - 1</v>
      </c>
      <c r="E50" t="str">
        <f>"83 - 1"</f>
        <v>83 - 1</v>
      </c>
      <c r="F50" t="str">
        <f>"84 - 1"</f>
        <v>84 - 1</v>
      </c>
      <c r="G50" t="str">
        <f>"343 - 8"</f>
        <v>343 - 8</v>
      </c>
    </row>
    <row r="51" spans="1:7" x14ac:dyDescent="0.25">
      <c r="A51" t="str">
        <f>"3"</f>
        <v>3</v>
      </c>
      <c r="B51" t="str">
        <f>"Perna, Nicholas"</f>
        <v>Perna, Nicholas</v>
      </c>
      <c r="C51" t="str">
        <f>"91 - 2"</f>
        <v>91 - 2</v>
      </c>
      <c r="D51" t="str">
        <f>"71 - 1"</f>
        <v>71 - 1</v>
      </c>
      <c r="E51" t="str">
        <f>"92 - 1"</f>
        <v>92 - 1</v>
      </c>
      <c r="F51" t="str">
        <f>"77 - 0"</f>
        <v>77 - 0</v>
      </c>
      <c r="G51" t="str">
        <f>"331 - 4"</f>
        <v>331 - 4</v>
      </c>
    </row>
    <row r="52" spans="1:7" x14ac:dyDescent="0.25">
      <c r="A52" t="str">
        <f>"4"</f>
        <v>4</v>
      </c>
      <c r="B52" t="str">
        <f>"Seidl , Kylee"</f>
        <v>Seidl , Kylee</v>
      </c>
      <c r="C52" t="str">
        <f>"88 - 2"</f>
        <v>88 - 2</v>
      </c>
      <c r="D52" t="str">
        <f>"80 - 0"</f>
        <v>80 - 0</v>
      </c>
      <c r="E52" t="str">
        <f>"83 - 1"</f>
        <v>83 - 1</v>
      </c>
      <c r="F52" t="str">
        <f>"80 - 0"</f>
        <v>80 - 0</v>
      </c>
      <c r="G52" t="str">
        <f>"331 - 3"</f>
        <v>331 - 3</v>
      </c>
    </row>
    <row r="53" spans="1:7" x14ac:dyDescent="0.25">
      <c r="A53" t="str">
        <f>"5"</f>
        <v>5</v>
      </c>
      <c r="B53" t="str">
        <f>"Laeseke, Austin"</f>
        <v>Laeseke, Austin</v>
      </c>
      <c r="C53" t="str">
        <f>"87 - 0"</f>
        <v>87 - 0</v>
      </c>
      <c r="D53" t="str">
        <f>"77 - 1"</f>
        <v>77 - 1</v>
      </c>
      <c r="E53" t="str">
        <f>"85 - 0"</f>
        <v>85 - 0</v>
      </c>
      <c r="F53" t="str">
        <f>"81 - 2"</f>
        <v>81 - 2</v>
      </c>
      <c r="G53" t="str">
        <f>"330 - 3"</f>
        <v>330 - 3</v>
      </c>
    </row>
    <row r="54" spans="1:7" x14ac:dyDescent="0.25">
      <c r="A54" t="str">
        <f>"6"</f>
        <v>6</v>
      </c>
      <c r="B54" t="str">
        <f>"Wahl, Brendan"</f>
        <v>Wahl, Brendan</v>
      </c>
      <c r="C54" t="str">
        <f>"83 - 1"</f>
        <v>83 - 1</v>
      </c>
      <c r="D54" t="str">
        <f>"84 - 2"</f>
        <v>84 - 2</v>
      </c>
      <c r="E54" t="str">
        <f>"59 - 0"</f>
        <v>59 - 0</v>
      </c>
      <c r="F54" t="str">
        <f>"76 - 0"</f>
        <v>76 - 0</v>
      </c>
      <c r="G54" t="str">
        <f>"302 - 3"</f>
        <v>302 - 3</v>
      </c>
    </row>
    <row r="55" spans="1:7" x14ac:dyDescent="0.25">
      <c r="A55" t="str">
        <f>"7"</f>
        <v>7</v>
      </c>
      <c r="B55" t="str">
        <f>"Cochran, Justin"</f>
        <v>Cochran, Justin</v>
      </c>
      <c r="C55" t="str">
        <f>"64 - 0"</f>
        <v>64 - 0</v>
      </c>
      <c r="D55" t="str">
        <f>"70 - 0"</f>
        <v>70 - 0</v>
      </c>
      <c r="E55" t="str">
        <f>"82 - 0"</f>
        <v>82 - 0</v>
      </c>
      <c r="F55" t="str">
        <f>"81 - 0"</f>
        <v>81 - 0</v>
      </c>
      <c r="G55" t="str">
        <f>"297 - 0"</f>
        <v>297 - 0</v>
      </c>
    </row>
    <row r="56" spans="1:7" x14ac:dyDescent="0.25">
      <c r="A56" t="str">
        <f>"8"</f>
        <v>8</v>
      </c>
      <c r="B56" t="str">
        <f>"Wilichowski, Bentley"</f>
        <v>Wilichowski, Bentley</v>
      </c>
      <c r="C56" t="str">
        <f>"79 - 0"</f>
        <v>79 - 0</v>
      </c>
      <c r="D56" t="str">
        <f>"61 - 0"</f>
        <v>61 - 0</v>
      </c>
      <c r="E56" t="str">
        <f>"87 - 1"</f>
        <v>87 - 1</v>
      </c>
      <c r="F56" t="str">
        <f>"68 - 1"</f>
        <v>68 - 1</v>
      </c>
      <c r="G56" t="str">
        <f>"295 - 2"</f>
        <v>295 - 2</v>
      </c>
    </row>
    <row r="57" spans="1:7" x14ac:dyDescent="0.25">
      <c r="A57" t="str">
        <f>"9"</f>
        <v>9</v>
      </c>
      <c r="B57" t="str">
        <f>"Hydo, Ethan"</f>
        <v>Hydo, Ethan</v>
      </c>
      <c r="C57" t="str">
        <f>"80 - 0"</f>
        <v>80 - 0</v>
      </c>
      <c r="D57" t="str">
        <f>"49 - 0"</f>
        <v>49 - 0</v>
      </c>
      <c r="E57" t="str">
        <f>"80 - 0"</f>
        <v>80 - 0</v>
      </c>
      <c r="F57" t="str">
        <f>"81 - 0"</f>
        <v>81 - 0</v>
      </c>
      <c r="G57" t="str">
        <f>"290 - 0"</f>
        <v>290 - 0</v>
      </c>
    </row>
    <row r="58" spans="1:7" x14ac:dyDescent="0.25">
      <c r="A58" t="str">
        <f>"10"</f>
        <v>10</v>
      </c>
      <c r="B58" t="str">
        <f>"Porter, Kinley"</f>
        <v>Porter, Kinley</v>
      </c>
      <c r="C58" t="str">
        <f>"79 - 0"</f>
        <v>79 - 0</v>
      </c>
      <c r="D58" t="str">
        <f>"67 - 0"</f>
        <v>67 - 0</v>
      </c>
      <c r="E58" t="str">
        <f>"68 - 0"</f>
        <v>68 - 0</v>
      </c>
      <c r="F58" t="str">
        <f>"74 - 0"</f>
        <v>74 - 0</v>
      </c>
      <c r="G58" t="str">
        <f>"288 - 0"</f>
        <v>288 - 0</v>
      </c>
    </row>
    <row r="59" spans="1:7" x14ac:dyDescent="0.25">
      <c r="A59" t="str">
        <f>"11"</f>
        <v>11</v>
      </c>
      <c r="B59" t="str">
        <f>"Wahl, Gianna"</f>
        <v>Wahl, Gianna</v>
      </c>
      <c r="C59" t="str">
        <f>"80 - 0"</f>
        <v>80 - 0</v>
      </c>
      <c r="D59" t="str">
        <f>"56 - 0"</f>
        <v>56 - 0</v>
      </c>
      <c r="E59" t="str">
        <f>"74 - 0"</f>
        <v>74 - 0</v>
      </c>
      <c r="F59" t="str">
        <f>"76 - 1"</f>
        <v>76 - 1</v>
      </c>
      <c r="G59" t="str">
        <f>"286 - 1"</f>
        <v>286 - 1</v>
      </c>
    </row>
    <row r="60" spans="1:7" x14ac:dyDescent="0.25">
      <c r="A60" t="str">
        <f>"12"</f>
        <v>12</v>
      </c>
      <c r="B60" t="str">
        <f>"Perna, Luke"</f>
        <v>Perna, Luke</v>
      </c>
      <c r="C60" t="str">
        <f>"75 - 0"</f>
        <v>75 - 0</v>
      </c>
      <c r="D60" t="str">
        <f>"46 - 0"</f>
        <v>46 - 0</v>
      </c>
      <c r="E60" t="str">
        <f>"55 - 2"</f>
        <v>55 - 2</v>
      </c>
      <c r="F60" t="str">
        <f>"81 - 1"</f>
        <v>81 - 1</v>
      </c>
      <c r="G60" t="str">
        <f>"257 - 3"</f>
        <v>257 - 3</v>
      </c>
    </row>
    <row r="61" spans="1:7" x14ac:dyDescent="0.25">
      <c r="A61" t="str">
        <f>"13"</f>
        <v>13</v>
      </c>
      <c r="B61" t="str">
        <f>"Haffner, Ivy"</f>
        <v>Haffner, Ivy</v>
      </c>
      <c r="C61" t="str">
        <f>"47 - 0"</f>
        <v>47 - 0</v>
      </c>
      <c r="D61" t="str">
        <f>"64 - 1"</f>
        <v>64 - 1</v>
      </c>
      <c r="E61" t="str">
        <f>"72 - 0"</f>
        <v>72 - 0</v>
      </c>
      <c r="F61" t="str">
        <f>"72 - 1"</f>
        <v>72 - 1</v>
      </c>
      <c r="G61" t="str">
        <f>"255 - 2"</f>
        <v>255 - 2</v>
      </c>
    </row>
    <row r="62" spans="1:7" x14ac:dyDescent="0.25">
      <c r="A62" t="str">
        <f>"14"</f>
        <v>14</v>
      </c>
      <c r="B62" t="str">
        <f>"Laeseke, Jensen"</f>
        <v>Laeseke, Jensen</v>
      </c>
      <c r="C62" t="str">
        <f>"83 - 2"</f>
        <v>83 - 2</v>
      </c>
      <c r="D62" t="str">
        <f>"54 - 0"</f>
        <v>54 - 0</v>
      </c>
      <c r="E62" t="str">
        <f>"64 - 0"</f>
        <v>64 - 0</v>
      </c>
      <c r="F62" t="str">
        <f>"54 - 0"</f>
        <v>54 - 0</v>
      </c>
      <c r="G62" t="str">
        <f>"255 - 2"</f>
        <v>255 - 2</v>
      </c>
    </row>
    <row r="63" spans="1:7" x14ac:dyDescent="0.25">
      <c r="A63" t="str">
        <f>"15"</f>
        <v>15</v>
      </c>
      <c r="B63" t="str">
        <f>"Pulvermacher, Oliver"</f>
        <v>Pulvermacher, Oliver</v>
      </c>
      <c r="C63" t="str">
        <f>"71 - 0"</f>
        <v>71 - 0</v>
      </c>
      <c r="D63" t="str">
        <f>"47 - 0"</f>
        <v>47 - 0</v>
      </c>
      <c r="E63" t="str">
        <f>"73 - 1"</f>
        <v>73 - 1</v>
      </c>
      <c r="F63" t="str">
        <f>"61 - 1"</f>
        <v>61 - 1</v>
      </c>
      <c r="G63" t="str">
        <f>"252 - 2"</f>
        <v>252 - 2</v>
      </c>
    </row>
    <row r="64" spans="1:7" x14ac:dyDescent="0.25">
      <c r="A64" t="str">
        <f>"16"</f>
        <v>16</v>
      </c>
      <c r="B64" t="str">
        <f>"Dotson, Brycelynn"</f>
        <v>Dotson, Brycelynn</v>
      </c>
      <c r="C64" t="str">
        <f>"75 - 0"</f>
        <v>75 - 0</v>
      </c>
      <c r="D64" t="str">
        <f>"66 - 1"</f>
        <v>66 - 1</v>
      </c>
      <c r="E64" t="str">
        <f>"53 - 0"</f>
        <v>53 - 0</v>
      </c>
      <c r="F64" t="str">
        <f>"45 - 0"</f>
        <v>45 - 0</v>
      </c>
      <c r="G64" t="str">
        <f>"239 - 1"</f>
        <v>239 - 1</v>
      </c>
    </row>
    <row r="65" spans="1:7" x14ac:dyDescent="0.25">
      <c r="A65" t="str">
        <f>"17"</f>
        <v>17</v>
      </c>
      <c r="B65" t="str">
        <f>"Fluth, Kayden"</f>
        <v>Fluth, Kayden</v>
      </c>
      <c r="C65" t="str">
        <f>"76 - 0"</f>
        <v>76 - 0</v>
      </c>
      <c r="D65" t="str">
        <f>"50 - 0"</f>
        <v>50 - 0</v>
      </c>
      <c r="E65" t="str">
        <f>"62 - 0"</f>
        <v>62 - 0</v>
      </c>
      <c r="F65" t="str">
        <f>"33 - 0"</f>
        <v>33 - 0</v>
      </c>
      <c r="G65" t="str">
        <f>"221 - 0"</f>
        <v>221 - 0</v>
      </c>
    </row>
    <row r="66" spans="1:7" x14ac:dyDescent="0.25">
      <c r="A66" t="str">
        <f>"18"</f>
        <v>18</v>
      </c>
      <c r="B66" t="str">
        <f>"Sikora, Zachary"</f>
        <v>Sikora, Zachary</v>
      </c>
      <c r="C66" t="str">
        <f>"45 - 0"</f>
        <v>45 - 0</v>
      </c>
      <c r="D66" t="str">
        <f>"27 - 0"</f>
        <v>27 - 0</v>
      </c>
      <c r="E66" t="str">
        <f>"45 - 0"</f>
        <v>45 - 0</v>
      </c>
      <c r="F66" t="str">
        <f>"67 - 0"</f>
        <v>67 - 0</v>
      </c>
      <c r="G66" t="str">
        <f>"184 - 0"</f>
        <v>184 - 0</v>
      </c>
    </row>
    <row r="68" spans="1:7" x14ac:dyDescent="0.25">
      <c r="B68" s="1" t="s">
        <v>5</v>
      </c>
    </row>
    <row r="69" spans="1:7" x14ac:dyDescent="0.25">
      <c r="A69" t="s">
        <v>1</v>
      </c>
      <c r="B69" t="s">
        <v>2</v>
      </c>
      <c r="C69" t="s">
        <v>3</v>
      </c>
      <c r="D69" t="s">
        <v>6</v>
      </c>
      <c r="E69" t="s">
        <v>7</v>
      </c>
      <c r="F69" t="s">
        <v>8</v>
      </c>
      <c r="G69" t="s">
        <v>10</v>
      </c>
    </row>
    <row r="70" spans="1:7" x14ac:dyDescent="0.25">
      <c r="A70" t="str">
        <f>"1"</f>
        <v>1</v>
      </c>
      <c r="B70" t="str">
        <f>"Hull, Brinley"</f>
        <v>Hull, Brinley</v>
      </c>
      <c r="C70" t="str">
        <f>"72 - 3"</f>
        <v>72 - 3</v>
      </c>
      <c r="D70" t="str">
        <f>"76 - 0"</f>
        <v>76 - 0</v>
      </c>
      <c r="E70" t="str">
        <f>"85 - 1"</f>
        <v>85 - 1</v>
      </c>
      <c r="F70" t="str">
        <f>"64 - 0"</f>
        <v>64 - 0</v>
      </c>
      <c r="G70" t="str">
        <f>"297 - 4"</f>
        <v>297 - 4</v>
      </c>
    </row>
    <row r="71" spans="1:7" x14ac:dyDescent="0.25">
      <c r="A71" t="str">
        <f>"2"</f>
        <v>2</v>
      </c>
      <c r="B71" t="str">
        <f>"Laeseke, Lydia"</f>
        <v>Laeseke, Lydia</v>
      </c>
      <c r="C71" t="str">
        <f>"74 - 0"</f>
        <v>74 - 0</v>
      </c>
      <c r="D71" t="str">
        <f>"59 - 0"</f>
        <v>59 - 0</v>
      </c>
      <c r="E71" t="str">
        <f>"69 - 1"</f>
        <v>69 - 1</v>
      </c>
      <c r="F71" t="str">
        <f>"67 - 0"</f>
        <v>67 - 0</v>
      </c>
      <c r="G71" t="str">
        <f>"269 - 1"</f>
        <v>269 - 1</v>
      </c>
    </row>
    <row r="72" spans="1:7" x14ac:dyDescent="0.25">
      <c r="A72" t="str">
        <f>"3"</f>
        <v>3</v>
      </c>
      <c r="B72" t="str">
        <f>"Sikora, Ashlynn"</f>
        <v>Sikora, Ashlynn</v>
      </c>
      <c r="C72" t="str">
        <f>"74 - 0"</f>
        <v>74 - 0</v>
      </c>
      <c r="D72" t="str">
        <f>"57 - 0"</f>
        <v>57 - 0</v>
      </c>
      <c r="E72" t="str">
        <f>"72 - 1"</f>
        <v>72 - 1</v>
      </c>
      <c r="F72" t="str">
        <f>"64 - 0"</f>
        <v>64 - 0</v>
      </c>
      <c r="G72" t="str">
        <f>"267 - 1"</f>
        <v>267 - 1</v>
      </c>
    </row>
    <row r="73" spans="1:7" x14ac:dyDescent="0.25">
      <c r="A73" t="str">
        <f>"4"</f>
        <v>4</v>
      </c>
      <c r="B73" t="str">
        <f>"Wilichowski, Lincoln"</f>
        <v>Wilichowski, Lincoln</v>
      </c>
      <c r="C73" t="str">
        <f>"56 - 0"</f>
        <v>56 - 0</v>
      </c>
      <c r="D73" t="str">
        <f>"61 - 0"</f>
        <v>61 - 0</v>
      </c>
      <c r="E73" t="str">
        <f>"55 - 0"</f>
        <v>55 - 0</v>
      </c>
      <c r="F73" t="str">
        <f>"63 - 0"</f>
        <v>63 - 0</v>
      </c>
      <c r="G73" t="str">
        <f>"235 - 0"</f>
        <v>235 - 0</v>
      </c>
    </row>
    <row r="74" spans="1:7" x14ac:dyDescent="0.25">
      <c r="A74" t="str">
        <f>"5"</f>
        <v>5</v>
      </c>
      <c r="B74" t="str">
        <f>"Wahl, Emma"</f>
        <v>Wahl, Emma</v>
      </c>
      <c r="C74" t="str">
        <f>"61 - 1"</f>
        <v>61 - 1</v>
      </c>
      <c r="D74" t="str">
        <f>"58 - 0"</f>
        <v>58 - 0</v>
      </c>
      <c r="E74" t="str">
        <f>"60 - 0"</f>
        <v>60 - 0</v>
      </c>
      <c r="F74" t="str">
        <f>"49 - 0"</f>
        <v>49 - 0</v>
      </c>
      <c r="G74" t="str">
        <f>"228 - 1"</f>
        <v>228 - 1</v>
      </c>
    </row>
    <row r="75" spans="1:7" x14ac:dyDescent="0.25">
      <c r="A75" t="str">
        <f>"6"</f>
        <v>6</v>
      </c>
      <c r="B75" t="str">
        <f>"Hughson, Amber"</f>
        <v>Hughson, Amber</v>
      </c>
      <c r="C75" t="str">
        <f>"29 - 0"</f>
        <v>29 - 0</v>
      </c>
      <c r="D75" t="str">
        <f>"49 - 0"</f>
        <v>49 - 0</v>
      </c>
      <c r="E75" t="str">
        <f>"45 - 0"</f>
        <v>45 - 0</v>
      </c>
      <c r="F75" t="str">
        <f>"59 - 0"</f>
        <v>59 - 0</v>
      </c>
      <c r="G75" t="str">
        <f>"182 - 0"</f>
        <v>182 - 0</v>
      </c>
    </row>
    <row r="78" spans="1:7" ht="18.75" x14ac:dyDescent="0.3">
      <c r="B78" s="12" t="s">
        <v>12</v>
      </c>
      <c r="C78" s="12"/>
      <c r="D78" s="12"/>
      <c r="E78" s="12"/>
      <c r="F78" s="12"/>
      <c r="G78" s="12"/>
    </row>
    <row r="79" spans="1:7" x14ac:dyDescent="0.25">
      <c r="A79" t="s">
        <v>1</v>
      </c>
      <c r="B79" t="s">
        <v>2</v>
      </c>
      <c r="C79" t="s">
        <v>3</v>
      </c>
      <c r="D79" t="s">
        <v>6</v>
      </c>
      <c r="E79" t="s">
        <v>7</v>
      </c>
      <c r="F79" t="s">
        <v>8</v>
      </c>
      <c r="G79" t="s">
        <v>13</v>
      </c>
    </row>
    <row r="80" spans="1:7" x14ac:dyDescent="0.25">
      <c r="A80" t="str">
        <f>"1"</f>
        <v>1</v>
      </c>
      <c r="B80" t="str">
        <f>"Chippewa County 1"</f>
        <v>Chippewa County 1</v>
      </c>
      <c r="C80" t="str">
        <f>"418 - 8"</f>
        <v>418 - 8</v>
      </c>
      <c r="D80" t="str">
        <f>"410 - 6"</f>
        <v>410 - 6</v>
      </c>
      <c r="E80" t="str">
        <f>"415 - 6"</f>
        <v>415 - 6</v>
      </c>
      <c r="F80" t="str">
        <f>"391 - 5"</f>
        <v>391 - 5</v>
      </c>
      <c r="G80" t="str">
        <f>"1634 - 25"</f>
        <v>1634 - 25</v>
      </c>
    </row>
    <row r="81" spans="1:7" x14ac:dyDescent="0.25">
      <c r="A81" t="str">
        <f>""</f>
        <v/>
      </c>
      <c r="B81" t="str">
        <f>"Wahl, Madelyn"</f>
        <v>Wahl, Madelyn</v>
      </c>
      <c r="C81" t="str">
        <f>"93 - 2"</f>
        <v>93 - 2</v>
      </c>
      <c r="D81" t="str">
        <f>"83 - 1"</f>
        <v>83 - 1</v>
      </c>
      <c r="E81" t="str">
        <f>"88 - 2"</f>
        <v>88 - 2</v>
      </c>
      <c r="F81" t="str">
        <f>"78 - 2"</f>
        <v>78 - 2</v>
      </c>
      <c r="G81" t="str">
        <f>"342 - 7"</f>
        <v>342 - 7</v>
      </c>
    </row>
    <row r="82" spans="1:7" x14ac:dyDescent="0.25">
      <c r="A82" t="str">
        <f>""</f>
        <v/>
      </c>
      <c r="B82" t="str">
        <f>"Bowe, Colton"</f>
        <v>Bowe, Colton</v>
      </c>
      <c r="C82" t="str">
        <f>"83 - 1"</f>
        <v>83 - 1</v>
      </c>
      <c r="D82" t="str">
        <f>"83 - 2"</f>
        <v>83 - 2</v>
      </c>
      <c r="E82" t="str">
        <f>"84 - 0"</f>
        <v>84 - 0</v>
      </c>
      <c r="F82" t="str">
        <f>"86 - 2"</f>
        <v>86 - 2</v>
      </c>
      <c r="G82" t="str">
        <f>"336 - 5"</f>
        <v>336 - 5</v>
      </c>
    </row>
    <row r="83" spans="1:7" x14ac:dyDescent="0.25">
      <c r="A83" t="str">
        <f>""</f>
        <v/>
      </c>
      <c r="B83" t="str">
        <f>"Seidl , Kylee"</f>
        <v>Seidl , Kylee</v>
      </c>
      <c r="C83" t="str">
        <f>"88 - 2"</f>
        <v>88 - 2</v>
      </c>
      <c r="D83" t="str">
        <f>"80 - 0"</f>
        <v>80 - 0</v>
      </c>
      <c r="E83" t="str">
        <f>"83 - 1"</f>
        <v>83 - 1</v>
      </c>
      <c r="F83" t="str">
        <f>"80 - 0"</f>
        <v>80 - 0</v>
      </c>
      <c r="G83" t="str">
        <f>"331 - 3"</f>
        <v>331 - 3</v>
      </c>
    </row>
    <row r="84" spans="1:7" x14ac:dyDescent="0.25">
      <c r="A84" t="str">
        <f>""</f>
        <v/>
      </c>
      <c r="B84" t="str">
        <f>"Bowe, Wyatt"</f>
        <v>Bowe, Wyatt</v>
      </c>
      <c r="C84" t="str">
        <f>"82 - 0"</f>
        <v>82 - 0</v>
      </c>
      <c r="D84" t="str">
        <f>"88 - 3"</f>
        <v>88 - 3</v>
      </c>
      <c r="E84" t="str">
        <f>"75 - 2"</f>
        <v>75 - 2</v>
      </c>
      <c r="F84" t="str">
        <f>"83 - 1"</f>
        <v>83 - 1</v>
      </c>
      <c r="G84" t="str">
        <f>"328 - 6"</f>
        <v>328 - 6</v>
      </c>
    </row>
    <row r="85" spans="1:7" x14ac:dyDescent="0.25">
      <c r="A85" t="str">
        <f>""</f>
        <v/>
      </c>
      <c r="B85" t="str">
        <f>"Hull, Brinley"</f>
        <v>Hull, Brinley</v>
      </c>
      <c r="C85" t="str">
        <f>"72 - 3"</f>
        <v>72 - 3</v>
      </c>
      <c r="D85" t="str">
        <f>"76 - 0"</f>
        <v>76 - 0</v>
      </c>
      <c r="E85" t="str">
        <f>"85 - 1"</f>
        <v>85 - 1</v>
      </c>
      <c r="F85" t="str">
        <f>"64 - 0"</f>
        <v>64 - 0</v>
      </c>
      <c r="G85" t="str">
        <f>"297 - 4"</f>
        <v>297 - 4</v>
      </c>
    </row>
    <row r="87" spans="1:7" x14ac:dyDescent="0.25">
      <c r="A87" t="str">
        <f>"2"</f>
        <v>2</v>
      </c>
      <c r="B87" t="str">
        <f>"Richland County 1"</f>
        <v>Richland County 1</v>
      </c>
      <c r="C87" t="str">
        <f>"432 - 10"</f>
        <v>432 - 10</v>
      </c>
      <c r="D87" t="str">
        <f>"381 - 5"</f>
        <v>381 - 5</v>
      </c>
      <c r="E87" t="str">
        <f>"420 - 5"</f>
        <v>420 - 5</v>
      </c>
      <c r="F87" t="str">
        <f>"398 - 7"</f>
        <v>398 - 7</v>
      </c>
      <c r="G87" t="str">
        <f>"1631 - 27"</f>
        <v>1631 - 27</v>
      </c>
    </row>
    <row r="88" spans="1:7" x14ac:dyDescent="0.25">
      <c r="A88" t="str">
        <f>""</f>
        <v/>
      </c>
      <c r="B88" t="str">
        <f>"Laeseke, Hunter"</f>
        <v>Laeseke, Hunter</v>
      </c>
      <c r="C88" t="str">
        <f>"91 - 2"</f>
        <v>91 - 2</v>
      </c>
      <c r="D88" t="str">
        <f>"81 - 1"</f>
        <v>81 - 1</v>
      </c>
      <c r="E88" t="str">
        <f>"87 - 1"</f>
        <v>87 - 1</v>
      </c>
      <c r="F88" t="str">
        <f>"88 - 2"</f>
        <v>88 - 2</v>
      </c>
      <c r="G88" t="str">
        <f>"347 - 6"</f>
        <v>347 - 6</v>
      </c>
    </row>
    <row r="89" spans="1:7" x14ac:dyDescent="0.25">
      <c r="A89" t="str">
        <f>""</f>
        <v/>
      </c>
      <c r="B89" t="str">
        <f>"Pletzer, Emma"</f>
        <v>Pletzer, Emma</v>
      </c>
      <c r="C89" t="str">
        <f>"91 - 1"</f>
        <v>91 - 1</v>
      </c>
      <c r="D89" t="str">
        <f>"80 - 2"</f>
        <v>80 - 2</v>
      </c>
      <c r="E89" t="str">
        <f>"85 - 1"</f>
        <v>85 - 1</v>
      </c>
      <c r="F89" t="str">
        <f>"90 - 4"</f>
        <v>90 - 4</v>
      </c>
      <c r="G89" t="str">
        <f>"346 - 8"</f>
        <v>346 - 8</v>
      </c>
    </row>
    <row r="90" spans="1:7" x14ac:dyDescent="0.25">
      <c r="A90" t="str">
        <f>""</f>
        <v/>
      </c>
      <c r="B90" t="str">
        <f>"Porter, Clay"</f>
        <v>Porter, Clay</v>
      </c>
      <c r="C90" t="str">
        <f>"97 - 5"</f>
        <v>97 - 5</v>
      </c>
      <c r="D90" t="str">
        <f>"79 - 1"</f>
        <v>79 - 1</v>
      </c>
      <c r="E90" t="str">
        <f>"83 - 1"</f>
        <v>83 - 1</v>
      </c>
      <c r="F90" t="str">
        <f>"84 - 1"</f>
        <v>84 - 1</v>
      </c>
      <c r="G90" t="str">
        <f>"343 - 8"</f>
        <v>343 - 8</v>
      </c>
    </row>
    <row r="91" spans="1:7" x14ac:dyDescent="0.25">
      <c r="A91" t="str">
        <f>""</f>
        <v/>
      </c>
      <c r="B91" t="str">
        <f>"Perna, Nicholas"</f>
        <v>Perna, Nicholas</v>
      </c>
      <c r="C91" t="str">
        <f>"91 - 2"</f>
        <v>91 - 2</v>
      </c>
      <c r="D91" t="str">
        <f>"71 - 1"</f>
        <v>71 - 1</v>
      </c>
      <c r="E91" t="str">
        <f>"92 - 1"</f>
        <v>92 - 1</v>
      </c>
      <c r="F91" t="str">
        <f>"77 - 0"</f>
        <v>77 - 0</v>
      </c>
      <c r="G91" t="str">
        <f>"331 - 4"</f>
        <v>331 - 4</v>
      </c>
    </row>
    <row r="92" spans="1:7" x14ac:dyDescent="0.25">
      <c r="A92" t="str">
        <f>""</f>
        <v/>
      </c>
      <c r="B92" t="str">
        <f>"Voigts, Savannah"</f>
        <v>Voigts, Savannah</v>
      </c>
      <c r="C92" t="str">
        <f>"62 - 0"</f>
        <v>62 - 0</v>
      </c>
      <c r="D92" t="str">
        <f>"70 - 0"</f>
        <v>70 - 0</v>
      </c>
      <c r="E92" t="str">
        <f>"73 - 1"</f>
        <v>73 - 1</v>
      </c>
      <c r="F92" t="str">
        <f>"59 - 0"</f>
        <v>59 - 0</v>
      </c>
      <c r="G92" t="str">
        <f>"264 - 1"</f>
        <v>264 - 1</v>
      </c>
    </row>
    <row r="94" spans="1:7" x14ac:dyDescent="0.25">
      <c r="A94" t="str">
        <f>"3"</f>
        <v>3</v>
      </c>
      <c r="B94" t="str">
        <f>"Chippewa County 2"</f>
        <v>Chippewa County 2</v>
      </c>
      <c r="C94" t="str">
        <f>"377 - 2"</f>
        <v>377 - 2</v>
      </c>
      <c r="D94" t="str">
        <f>"314 - 2"</f>
        <v>314 - 2</v>
      </c>
      <c r="E94" t="str">
        <f>"382 - 1"</f>
        <v>382 - 1</v>
      </c>
      <c r="F94" t="str">
        <f>"380 - 1"</f>
        <v>380 - 1</v>
      </c>
      <c r="G94" t="str">
        <f>"1453 - 6"</f>
        <v>1453 - 6</v>
      </c>
    </row>
    <row r="95" spans="1:7" x14ac:dyDescent="0.25">
      <c r="A95" t="str">
        <f>""</f>
        <v/>
      </c>
      <c r="B95" t="str">
        <f>"Wahl, Brendan"</f>
        <v>Wahl, Brendan</v>
      </c>
      <c r="C95" t="str">
        <f>"83 - 1"</f>
        <v>83 - 1</v>
      </c>
      <c r="D95" t="str">
        <f>"84 - 2"</f>
        <v>84 - 2</v>
      </c>
      <c r="E95" t="str">
        <f>"59 - 0"</f>
        <v>59 - 0</v>
      </c>
      <c r="F95" t="str">
        <f>"76 - 0"</f>
        <v>76 - 0</v>
      </c>
      <c r="G95" t="str">
        <f>"302 - 3"</f>
        <v>302 - 3</v>
      </c>
    </row>
    <row r="96" spans="1:7" x14ac:dyDescent="0.25">
      <c r="A96" t="str">
        <f>""</f>
        <v/>
      </c>
      <c r="B96" t="str">
        <f>"Cochran, Justin"</f>
        <v>Cochran, Justin</v>
      </c>
      <c r="C96" t="str">
        <f>"64 - 0"</f>
        <v>64 - 0</v>
      </c>
      <c r="D96" t="str">
        <f>"70 - 0"</f>
        <v>70 - 0</v>
      </c>
      <c r="E96" t="str">
        <f>"82 - 0"</f>
        <v>82 - 0</v>
      </c>
      <c r="F96" t="str">
        <f>"81 - 0"</f>
        <v>81 - 0</v>
      </c>
      <c r="G96" t="str">
        <f>"297 - 0"</f>
        <v>297 - 0</v>
      </c>
    </row>
    <row r="97" spans="1:7" x14ac:dyDescent="0.25">
      <c r="A97" t="str">
        <f>""</f>
        <v/>
      </c>
      <c r="B97" t="str">
        <f>"Wilichowski, Bentley"</f>
        <v>Wilichowski, Bentley</v>
      </c>
      <c r="C97" t="str">
        <f>"79 - 0"</f>
        <v>79 - 0</v>
      </c>
      <c r="D97" t="str">
        <f>"61 - 0"</f>
        <v>61 - 0</v>
      </c>
      <c r="E97" t="str">
        <f>"87 - 1"</f>
        <v>87 - 1</v>
      </c>
      <c r="F97" t="str">
        <f>"68 - 1"</f>
        <v>68 - 1</v>
      </c>
      <c r="G97" t="str">
        <f>"295 - 2"</f>
        <v>295 - 2</v>
      </c>
    </row>
    <row r="98" spans="1:7" x14ac:dyDescent="0.25">
      <c r="A98" t="str">
        <f>""</f>
        <v/>
      </c>
      <c r="B98" t="str">
        <f>"Hydo, Ethan"</f>
        <v>Hydo, Ethan</v>
      </c>
      <c r="C98" t="str">
        <f>"80 - 0"</f>
        <v>80 - 0</v>
      </c>
      <c r="D98" t="str">
        <f>"49 - 0"</f>
        <v>49 - 0</v>
      </c>
      <c r="E98" t="str">
        <f>"80 - 0"</f>
        <v>80 - 0</v>
      </c>
      <c r="F98" t="str">
        <f>"81 - 0"</f>
        <v>81 - 0</v>
      </c>
      <c r="G98" t="str">
        <f>"290 - 0"</f>
        <v>290 - 0</v>
      </c>
    </row>
    <row r="99" spans="1:7" x14ac:dyDescent="0.25">
      <c r="A99" t="str">
        <f>""</f>
        <v/>
      </c>
      <c r="B99" t="str">
        <f>"Hull, Wyatt"</f>
        <v>Hull, Wyatt</v>
      </c>
      <c r="C99" t="str">
        <f>"71 - 1"</f>
        <v>71 - 1</v>
      </c>
      <c r="D99" t="str">
        <f>"50 - 0"</f>
        <v>50 - 0</v>
      </c>
      <c r="E99" t="str">
        <f>"74 - 0"</f>
        <v>74 - 0</v>
      </c>
      <c r="F99" t="str">
        <f>"74 - 0"</f>
        <v>74 - 0</v>
      </c>
      <c r="G99" t="str">
        <f>"269 - 1"</f>
        <v>269 - 1</v>
      </c>
    </row>
    <row r="101" spans="1:7" x14ac:dyDescent="0.25">
      <c r="A101" t="str">
        <f>"4"</f>
        <v>4</v>
      </c>
      <c r="B101" t="str">
        <f>"Richland County 2"</f>
        <v>Richland County 2</v>
      </c>
      <c r="C101" t="str">
        <f>"411 - 2"</f>
        <v>411 - 2</v>
      </c>
      <c r="D101" t="str">
        <f>"320 - 2"</f>
        <v>320 - 2</v>
      </c>
      <c r="E101" t="str">
        <f>"363 - 1"</f>
        <v>363 - 1</v>
      </c>
      <c r="F101" t="str">
        <f>"353 - 3"</f>
        <v>353 - 3</v>
      </c>
      <c r="G101" t="str">
        <f>"1447 - 8"</f>
        <v>1447 - 8</v>
      </c>
    </row>
    <row r="102" spans="1:7" x14ac:dyDescent="0.25">
      <c r="A102" t="str">
        <f>""</f>
        <v/>
      </c>
      <c r="B102" t="str">
        <f>"Laeseke, Austin"</f>
        <v>Laeseke, Austin</v>
      </c>
      <c r="C102" t="str">
        <f>"87 - 0"</f>
        <v>87 - 0</v>
      </c>
      <c r="D102" t="str">
        <f>"77 - 1"</f>
        <v>77 - 1</v>
      </c>
      <c r="E102" t="str">
        <f>"85 - 0"</f>
        <v>85 - 0</v>
      </c>
      <c r="F102" t="str">
        <f>"81 - 2"</f>
        <v>81 - 2</v>
      </c>
      <c r="G102" t="str">
        <f>"330 - 3"</f>
        <v>330 - 3</v>
      </c>
    </row>
    <row r="103" spans="1:7" x14ac:dyDescent="0.25">
      <c r="A103" t="str">
        <f>""</f>
        <v/>
      </c>
      <c r="B103" t="str">
        <f>"Voigts, Abigail"</f>
        <v>Voigts, Abigail</v>
      </c>
      <c r="C103" t="str">
        <f>"88 - 0"</f>
        <v>88 - 0</v>
      </c>
      <c r="D103" t="str">
        <f>"63 - 1"</f>
        <v>63 - 1</v>
      </c>
      <c r="E103" t="str">
        <f>"77 - 0"</f>
        <v>77 - 0</v>
      </c>
      <c r="F103" t="str">
        <f>"77 - 1"</f>
        <v>77 - 1</v>
      </c>
      <c r="G103" t="str">
        <f>"305 - 2"</f>
        <v>305 - 2</v>
      </c>
    </row>
    <row r="104" spans="1:7" x14ac:dyDescent="0.25">
      <c r="A104" t="str">
        <f>""</f>
        <v/>
      </c>
      <c r="B104" t="str">
        <f>"Porter, Kinley"</f>
        <v>Porter, Kinley</v>
      </c>
      <c r="C104" t="str">
        <f>"79 - 0"</f>
        <v>79 - 0</v>
      </c>
      <c r="D104" t="str">
        <f>"67 - 0"</f>
        <v>67 - 0</v>
      </c>
      <c r="E104" t="str">
        <f>"68 - 0"</f>
        <v>68 - 0</v>
      </c>
      <c r="F104" t="str">
        <f>"74 - 0"</f>
        <v>74 - 0</v>
      </c>
      <c r="G104" t="str">
        <f>"288 - 0"</f>
        <v>288 - 0</v>
      </c>
    </row>
    <row r="105" spans="1:7" x14ac:dyDescent="0.25">
      <c r="A105" t="str">
        <f>""</f>
        <v/>
      </c>
      <c r="B105" t="str">
        <f>"Laeseke, Lydia"</f>
        <v>Laeseke, Lydia</v>
      </c>
      <c r="C105" t="str">
        <f>"74 - 0"</f>
        <v>74 - 0</v>
      </c>
      <c r="D105" t="str">
        <f>"59 - 0"</f>
        <v>59 - 0</v>
      </c>
      <c r="E105" t="str">
        <f>"69 - 1"</f>
        <v>69 - 1</v>
      </c>
      <c r="F105" t="str">
        <f>"67 - 0"</f>
        <v>67 - 0</v>
      </c>
      <c r="G105" t="str">
        <f>"269 - 1"</f>
        <v>269 - 1</v>
      </c>
    </row>
    <row r="106" spans="1:7" x14ac:dyDescent="0.25">
      <c r="A106" t="str">
        <f>""</f>
        <v/>
      </c>
      <c r="B106" t="str">
        <f>"Laeseke, Jensen"</f>
        <v>Laeseke, Jensen</v>
      </c>
      <c r="C106" t="str">
        <f>"83 - 2"</f>
        <v>83 - 2</v>
      </c>
      <c r="D106" t="str">
        <f>"54 - 0"</f>
        <v>54 - 0</v>
      </c>
      <c r="E106" t="str">
        <f>"64 - 0"</f>
        <v>64 - 0</v>
      </c>
      <c r="F106" t="str">
        <f>"54 - 0"</f>
        <v>54 - 0</v>
      </c>
      <c r="G106" t="str">
        <f>"255 - 2"</f>
        <v>255 - 2</v>
      </c>
    </row>
    <row r="108" spans="1:7" x14ac:dyDescent="0.25">
      <c r="A108" t="str">
        <f>"5"</f>
        <v>5</v>
      </c>
      <c r="B108" t="str">
        <f>"Chippewa County 3"</f>
        <v>Chippewa County 3</v>
      </c>
      <c r="C108" t="str">
        <f>"346 - 1"</f>
        <v>346 - 1</v>
      </c>
      <c r="D108" t="str">
        <f>"298 - 1"</f>
        <v>298 - 1</v>
      </c>
      <c r="E108" t="str">
        <f>"314 - 1"</f>
        <v>314 - 1</v>
      </c>
      <c r="F108" t="str">
        <f>"297 - 1"</f>
        <v>297 - 1</v>
      </c>
      <c r="G108" t="str">
        <f>"1255 - 4"</f>
        <v>1255 - 4</v>
      </c>
    </row>
    <row r="109" spans="1:7" x14ac:dyDescent="0.25">
      <c r="A109" t="str">
        <f>""</f>
        <v/>
      </c>
      <c r="B109" t="str">
        <f>"Wahl, Gianna"</f>
        <v>Wahl, Gianna</v>
      </c>
      <c r="C109" t="str">
        <f>"80 - 0"</f>
        <v>80 - 0</v>
      </c>
      <c r="D109" t="str">
        <f>"56 - 0"</f>
        <v>56 - 0</v>
      </c>
      <c r="E109" t="str">
        <f>"74 - 0"</f>
        <v>74 - 0</v>
      </c>
      <c r="F109" t="str">
        <f>"76 - 1"</f>
        <v>76 - 1</v>
      </c>
      <c r="G109" t="str">
        <f>"286 - 1"</f>
        <v>286 - 1</v>
      </c>
    </row>
    <row r="110" spans="1:7" x14ac:dyDescent="0.25">
      <c r="A110" t="str">
        <f>""</f>
        <v/>
      </c>
      <c r="B110" t="str">
        <f>"Sikora, Ashlynn"</f>
        <v>Sikora, Ashlynn</v>
      </c>
      <c r="C110" t="str">
        <f>"74 - 0"</f>
        <v>74 - 0</v>
      </c>
      <c r="D110" t="str">
        <f>"57 - 0"</f>
        <v>57 - 0</v>
      </c>
      <c r="E110" t="str">
        <f>"72 - 1"</f>
        <v>72 - 1</v>
      </c>
      <c r="F110" t="str">
        <f>"64 - 0"</f>
        <v>64 - 0</v>
      </c>
      <c r="G110" t="str">
        <f>"267 - 1"</f>
        <v>267 - 1</v>
      </c>
    </row>
    <row r="111" spans="1:7" x14ac:dyDescent="0.25">
      <c r="A111" t="str">
        <f>""</f>
        <v/>
      </c>
      <c r="B111" t="str">
        <f>"Dotson, Brycelynn"</f>
        <v>Dotson, Brycelynn</v>
      </c>
      <c r="C111" t="str">
        <f>"75 - 0"</f>
        <v>75 - 0</v>
      </c>
      <c r="D111" t="str">
        <f>"66 - 1"</f>
        <v>66 - 1</v>
      </c>
      <c r="E111" t="str">
        <f>"53 - 0"</f>
        <v>53 - 0</v>
      </c>
      <c r="F111" t="str">
        <f>"45 - 0"</f>
        <v>45 - 0</v>
      </c>
      <c r="G111" t="str">
        <f>"239 - 1"</f>
        <v>239 - 1</v>
      </c>
    </row>
    <row r="112" spans="1:7" x14ac:dyDescent="0.25">
      <c r="A112" t="str">
        <f>""</f>
        <v/>
      </c>
      <c r="B112" t="str">
        <f>"Wilichowski, Lincoln"</f>
        <v>Wilichowski, Lincoln</v>
      </c>
      <c r="C112" t="str">
        <f>"56 - 0"</f>
        <v>56 - 0</v>
      </c>
      <c r="D112" t="str">
        <f>"61 - 0"</f>
        <v>61 - 0</v>
      </c>
      <c r="E112" t="str">
        <f>"55 - 0"</f>
        <v>55 - 0</v>
      </c>
      <c r="F112" t="str">
        <f>"63 - 0"</f>
        <v>63 - 0</v>
      </c>
      <c r="G112" t="str">
        <f>"235 - 0"</f>
        <v>235 - 0</v>
      </c>
    </row>
    <row r="113" spans="1:7" x14ac:dyDescent="0.25">
      <c r="A113" t="str">
        <f>""</f>
        <v/>
      </c>
      <c r="B113" t="str">
        <f>"Wahl, Emma"</f>
        <v>Wahl, Emma</v>
      </c>
      <c r="C113" t="str">
        <f>"61 - 1"</f>
        <v>61 - 1</v>
      </c>
      <c r="D113" t="str">
        <f>"58 - 0"</f>
        <v>58 - 0</v>
      </c>
      <c r="E113" t="str">
        <f>"60 - 0"</f>
        <v>60 - 0</v>
      </c>
      <c r="F113" t="str">
        <f>"49 - 0"</f>
        <v>49 - 0</v>
      </c>
      <c r="G113" t="str">
        <f>"228 - 1"</f>
        <v>228 - 1</v>
      </c>
    </row>
    <row r="116" spans="1:7" x14ac:dyDescent="0.25">
      <c r="B116" s="2"/>
      <c r="C116" s="2"/>
      <c r="D116" s="2"/>
    </row>
    <row r="117" spans="1:7" x14ac:dyDescent="0.25">
      <c r="B117" s="2"/>
      <c r="C117" s="2"/>
      <c r="D117" s="2"/>
    </row>
    <row r="118" spans="1:7" x14ac:dyDescent="0.25">
      <c r="B118" s="2"/>
      <c r="C118" s="2"/>
      <c r="D118" s="2"/>
    </row>
    <row r="119" spans="1:7" x14ac:dyDescent="0.25">
      <c r="B119" s="2"/>
      <c r="C119" s="2"/>
      <c r="D119" s="2"/>
    </row>
    <row r="120" spans="1:7" x14ac:dyDescent="0.25">
      <c r="B120" s="2"/>
      <c r="C120" s="2"/>
      <c r="D120" s="2"/>
    </row>
    <row r="122" spans="1:7" ht="15.75" x14ac:dyDescent="0.25">
      <c r="C122" s="3"/>
    </row>
  </sheetData>
  <sheetProtection selectLockedCells="1" selectUnlockedCells="1"/>
  <mergeCells count="3">
    <mergeCell ref="B1:D1"/>
    <mergeCell ref="B36:D36"/>
    <mergeCell ref="B78:G78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5F3D-A7F7-4460-8114-24EDDB2CCD94}">
  <dimension ref="A1:E58"/>
  <sheetViews>
    <sheetView topLeftCell="A12" workbookViewId="0">
      <selection activeCell="J34" sqref="J34"/>
    </sheetView>
  </sheetViews>
  <sheetFormatPr defaultRowHeight="15" x14ac:dyDescent="0.25"/>
  <cols>
    <col min="1" max="1" width="9.140625" style="4"/>
    <col min="2" max="2" width="19.5703125" customWidth="1"/>
    <col min="3" max="3" width="14.42578125" customWidth="1"/>
    <col min="4" max="5" width="9.140625" style="4"/>
  </cols>
  <sheetData>
    <row r="1" spans="1:5" ht="18.75" x14ac:dyDescent="0.3">
      <c r="B1" s="5" t="s">
        <v>16</v>
      </c>
    </row>
    <row r="3" spans="1:5" x14ac:dyDescent="0.25">
      <c r="A3" s="6" t="s">
        <v>17</v>
      </c>
      <c r="B3" s="7" t="s">
        <v>18</v>
      </c>
      <c r="E3" s="8" t="s">
        <v>19</v>
      </c>
    </row>
    <row r="4" spans="1:5" x14ac:dyDescent="0.25">
      <c r="A4" s="9" t="s">
        <v>1</v>
      </c>
      <c r="B4" s="10" t="s">
        <v>20</v>
      </c>
      <c r="C4" s="10" t="s">
        <v>14</v>
      </c>
      <c r="D4" s="9" t="s">
        <v>21</v>
      </c>
      <c r="E4" s="9" t="s">
        <v>22</v>
      </c>
    </row>
    <row r="5" spans="1:5" x14ac:dyDescent="0.25">
      <c r="A5" s="4">
        <v>1</v>
      </c>
      <c r="B5" t="s">
        <v>47</v>
      </c>
      <c r="C5" t="s">
        <v>23</v>
      </c>
      <c r="D5" s="4">
        <v>11</v>
      </c>
      <c r="E5" s="4">
        <v>34</v>
      </c>
    </row>
    <row r="6" spans="1:5" x14ac:dyDescent="0.25">
      <c r="A6" s="4">
        <v>2</v>
      </c>
      <c r="B6" t="s">
        <v>48</v>
      </c>
      <c r="C6" t="s">
        <v>23</v>
      </c>
      <c r="D6" s="4">
        <v>14</v>
      </c>
      <c r="E6" s="4">
        <v>34</v>
      </c>
    </row>
    <row r="7" spans="1:5" x14ac:dyDescent="0.25">
      <c r="A7" s="4">
        <v>3</v>
      </c>
      <c r="B7" t="s">
        <v>49</v>
      </c>
      <c r="C7" t="s">
        <v>23</v>
      </c>
      <c r="D7" s="4">
        <v>12</v>
      </c>
      <c r="E7" s="4">
        <v>33</v>
      </c>
    </row>
    <row r="8" spans="1:5" x14ac:dyDescent="0.25">
      <c r="A8" s="4">
        <v>4</v>
      </c>
      <c r="B8" t="s">
        <v>50</v>
      </c>
      <c r="C8" t="s">
        <v>23</v>
      </c>
      <c r="D8" s="4">
        <v>9</v>
      </c>
      <c r="E8" s="4">
        <v>33</v>
      </c>
    </row>
    <row r="9" spans="1:5" x14ac:dyDescent="0.25">
      <c r="A9" s="4">
        <v>5</v>
      </c>
      <c r="B9" t="s">
        <v>51</v>
      </c>
      <c r="C9" t="s">
        <v>15</v>
      </c>
      <c r="D9" s="4">
        <v>13</v>
      </c>
      <c r="E9" s="4">
        <v>32</v>
      </c>
    </row>
    <row r="10" spans="1:5" x14ac:dyDescent="0.25">
      <c r="A10" s="4">
        <v>6</v>
      </c>
      <c r="B10" t="s">
        <v>52</v>
      </c>
      <c r="C10" t="s">
        <v>15</v>
      </c>
      <c r="D10" s="4">
        <v>9</v>
      </c>
      <c r="E10" s="4">
        <v>32</v>
      </c>
    </row>
    <row r="11" spans="1:5" x14ac:dyDescent="0.25">
      <c r="A11" s="4">
        <v>7</v>
      </c>
      <c r="B11" t="s">
        <v>53</v>
      </c>
      <c r="C11" t="s">
        <v>15</v>
      </c>
      <c r="D11" s="4">
        <v>10</v>
      </c>
      <c r="E11" s="4">
        <v>32</v>
      </c>
    </row>
    <row r="12" spans="1:5" x14ac:dyDescent="0.25">
      <c r="A12" s="4">
        <v>8</v>
      </c>
      <c r="B12" t="s">
        <v>54</v>
      </c>
      <c r="C12" t="s">
        <v>23</v>
      </c>
      <c r="D12" s="4">
        <v>12</v>
      </c>
      <c r="E12" s="4">
        <v>32</v>
      </c>
    </row>
    <row r="13" spans="1:5" x14ac:dyDescent="0.25">
      <c r="A13" s="4">
        <v>9</v>
      </c>
      <c r="B13" t="s">
        <v>55</v>
      </c>
      <c r="C13" t="s">
        <v>23</v>
      </c>
      <c r="D13" s="4" t="s">
        <v>56</v>
      </c>
      <c r="E13" s="4">
        <v>30</v>
      </c>
    </row>
    <row r="14" spans="1:5" x14ac:dyDescent="0.25">
      <c r="A14" s="4">
        <v>10</v>
      </c>
      <c r="B14" t="s">
        <v>57</v>
      </c>
      <c r="C14" t="s">
        <v>23</v>
      </c>
      <c r="D14" s="4">
        <v>10</v>
      </c>
      <c r="E14" s="4">
        <v>30</v>
      </c>
    </row>
    <row r="15" spans="1:5" x14ac:dyDescent="0.25">
      <c r="A15" s="4">
        <v>11</v>
      </c>
      <c r="B15" t="s">
        <v>58</v>
      </c>
      <c r="C15" t="s">
        <v>23</v>
      </c>
      <c r="D15" s="4">
        <v>11</v>
      </c>
      <c r="E15" s="4">
        <v>30</v>
      </c>
    </row>
    <row r="16" spans="1:5" x14ac:dyDescent="0.25">
      <c r="A16" s="4">
        <v>12</v>
      </c>
      <c r="B16" t="s">
        <v>59</v>
      </c>
      <c r="C16" t="s">
        <v>23</v>
      </c>
      <c r="D16" s="4">
        <v>14</v>
      </c>
      <c r="E16" s="4">
        <v>30</v>
      </c>
    </row>
    <row r="17" spans="1:5" x14ac:dyDescent="0.25">
      <c r="A17" s="4">
        <v>13</v>
      </c>
      <c r="B17" t="s">
        <v>60</v>
      </c>
      <c r="C17" t="s">
        <v>23</v>
      </c>
      <c r="D17" s="4">
        <v>9</v>
      </c>
      <c r="E17" s="4">
        <v>30</v>
      </c>
    </row>
    <row r="18" spans="1:5" x14ac:dyDescent="0.25">
      <c r="A18" s="4">
        <v>14</v>
      </c>
      <c r="B18" t="s">
        <v>61</v>
      </c>
      <c r="C18" t="s">
        <v>23</v>
      </c>
      <c r="D18" s="4">
        <v>9</v>
      </c>
      <c r="E18" s="4">
        <v>30</v>
      </c>
    </row>
    <row r="19" spans="1:5" x14ac:dyDescent="0.25">
      <c r="A19" s="4">
        <v>15</v>
      </c>
      <c r="B19" t="s">
        <v>62</v>
      </c>
      <c r="C19" t="s">
        <v>15</v>
      </c>
      <c r="D19" s="4">
        <v>11</v>
      </c>
      <c r="E19" s="4">
        <v>30</v>
      </c>
    </row>
    <row r="20" spans="1:5" x14ac:dyDescent="0.25">
      <c r="A20" s="4">
        <v>16</v>
      </c>
      <c r="B20" t="s">
        <v>63</v>
      </c>
      <c r="C20" t="s">
        <v>23</v>
      </c>
      <c r="D20" s="4">
        <v>8</v>
      </c>
      <c r="E20" s="4">
        <v>29</v>
      </c>
    </row>
    <row r="21" spans="1:5" x14ac:dyDescent="0.25">
      <c r="A21" s="4">
        <v>17</v>
      </c>
      <c r="B21" t="s">
        <v>64</v>
      </c>
      <c r="C21" t="s">
        <v>15</v>
      </c>
      <c r="D21" s="4">
        <v>10</v>
      </c>
      <c r="E21" s="4">
        <v>29</v>
      </c>
    </row>
    <row r="22" spans="1:5" x14ac:dyDescent="0.25">
      <c r="A22" s="4">
        <v>18</v>
      </c>
      <c r="B22" t="s">
        <v>65</v>
      </c>
      <c r="C22" t="s">
        <v>23</v>
      </c>
      <c r="D22" s="4">
        <v>8</v>
      </c>
      <c r="E22" s="4">
        <v>29</v>
      </c>
    </row>
    <row r="23" spans="1:5" x14ac:dyDescent="0.25">
      <c r="A23" s="4">
        <v>20</v>
      </c>
      <c r="B23" t="s">
        <v>66</v>
      </c>
      <c r="C23" t="s">
        <v>15</v>
      </c>
      <c r="D23" s="4">
        <v>10</v>
      </c>
      <c r="E23" s="4">
        <v>28</v>
      </c>
    </row>
    <row r="24" spans="1:5" x14ac:dyDescent="0.25">
      <c r="A24" s="4">
        <v>21</v>
      </c>
      <c r="B24" t="s">
        <v>67</v>
      </c>
      <c r="C24" t="s">
        <v>23</v>
      </c>
      <c r="D24" s="4">
        <v>8</v>
      </c>
      <c r="E24" s="4">
        <v>28</v>
      </c>
    </row>
    <row r="25" spans="1:5" x14ac:dyDescent="0.25">
      <c r="A25" s="4">
        <v>22</v>
      </c>
      <c r="B25" t="s">
        <v>68</v>
      </c>
      <c r="C25" t="s">
        <v>23</v>
      </c>
      <c r="D25" s="4">
        <v>10</v>
      </c>
      <c r="E25" s="4">
        <v>28</v>
      </c>
    </row>
    <row r="26" spans="1:5" x14ac:dyDescent="0.25">
      <c r="A26" s="4">
        <v>23</v>
      </c>
      <c r="B26" t="s">
        <v>69</v>
      </c>
      <c r="C26" t="s">
        <v>15</v>
      </c>
      <c r="D26" s="4">
        <v>11</v>
      </c>
      <c r="E26" s="4">
        <v>27</v>
      </c>
    </row>
    <row r="27" spans="1:5" x14ac:dyDescent="0.25">
      <c r="A27" s="4">
        <v>24</v>
      </c>
      <c r="B27" t="s">
        <v>70</v>
      </c>
      <c r="C27" t="s">
        <v>23</v>
      </c>
      <c r="D27" s="4">
        <v>12</v>
      </c>
      <c r="E27" s="4">
        <v>27</v>
      </c>
    </row>
    <row r="28" spans="1:5" x14ac:dyDescent="0.25">
      <c r="A28" s="4">
        <v>25</v>
      </c>
      <c r="B28" t="s">
        <v>71</v>
      </c>
      <c r="C28" t="s">
        <v>15</v>
      </c>
      <c r="D28" s="4">
        <v>12</v>
      </c>
      <c r="E28" s="4">
        <v>26</v>
      </c>
    </row>
    <row r="29" spans="1:5" x14ac:dyDescent="0.25">
      <c r="A29" s="4">
        <v>26</v>
      </c>
      <c r="B29" t="s">
        <v>72</v>
      </c>
      <c r="C29" t="s">
        <v>15</v>
      </c>
      <c r="D29" s="4">
        <v>13</v>
      </c>
      <c r="E29" s="4">
        <v>26</v>
      </c>
    </row>
    <row r="30" spans="1:5" x14ac:dyDescent="0.25">
      <c r="A30" s="4">
        <v>27</v>
      </c>
      <c r="B30" t="s">
        <v>73</v>
      </c>
      <c r="C30" t="s">
        <v>23</v>
      </c>
      <c r="D30" s="4">
        <v>10</v>
      </c>
      <c r="E30" s="4">
        <v>26</v>
      </c>
    </row>
    <row r="31" spans="1:5" x14ac:dyDescent="0.25">
      <c r="A31" s="4">
        <v>28</v>
      </c>
      <c r="B31" t="s">
        <v>74</v>
      </c>
      <c r="C31" t="s">
        <v>23</v>
      </c>
      <c r="D31" s="4">
        <v>14</v>
      </c>
      <c r="E31" s="4">
        <v>26</v>
      </c>
    </row>
    <row r="32" spans="1:5" x14ac:dyDescent="0.25">
      <c r="A32" s="4">
        <v>29</v>
      </c>
      <c r="B32" t="s">
        <v>75</v>
      </c>
      <c r="C32" t="s">
        <v>23</v>
      </c>
      <c r="D32" s="4">
        <v>10</v>
      </c>
      <c r="E32" s="4">
        <v>26</v>
      </c>
    </row>
    <row r="33" spans="1:5" x14ac:dyDescent="0.25">
      <c r="A33" s="4">
        <v>30</v>
      </c>
      <c r="B33" t="s">
        <v>76</v>
      </c>
      <c r="C33" t="s">
        <v>77</v>
      </c>
      <c r="D33" s="4">
        <v>10</v>
      </c>
      <c r="E33" s="4">
        <v>21</v>
      </c>
    </row>
    <row r="36" spans="1:5" x14ac:dyDescent="0.25">
      <c r="A36" s="7" t="s">
        <v>25</v>
      </c>
      <c r="B36" s="7" t="s">
        <v>18</v>
      </c>
    </row>
    <row r="37" spans="1:5" x14ac:dyDescent="0.25">
      <c r="A37" s="10" t="s">
        <v>1</v>
      </c>
      <c r="B37" s="10" t="s">
        <v>20</v>
      </c>
      <c r="C37" s="10" t="s">
        <v>14</v>
      </c>
      <c r="D37" s="9"/>
      <c r="E37" s="9" t="s">
        <v>22</v>
      </c>
    </row>
    <row r="38" spans="1:5" x14ac:dyDescent="0.25">
      <c r="A38" s="4">
        <v>1</v>
      </c>
      <c r="B38" t="s">
        <v>26</v>
      </c>
      <c r="C38" t="s">
        <v>23</v>
      </c>
      <c r="E38" s="4">
        <v>35</v>
      </c>
    </row>
    <row r="39" spans="1:5" x14ac:dyDescent="0.25">
      <c r="A39" s="4">
        <v>2</v>
      </c>
      <c r="B39" t="s">
        <v>27</v>
      </c>
      <c r="C39" t="s">
        <v>23</v>
      </c>
      <c r="E39" s="4">
        <v>34</v>
      </c>
    </row>
    <row r="40" spans="1:5" x14ac:dyDescent="0.25">
      <c r="A40" s="4">
        <v>3</v>
      </c>
      <c r="B40" t="s">
        <v>28</v>
      </c>
      <c r="C40" t="s">
        <v>15</v>
      </c>
      <c r="E40" s="4">
        <v>33</v>
      </c>
    </row>
    <row r="41" spans="1:5" x14ac:dyDescent="0.25">
      <c r="A41" s="4">
        <v>4</v>
      </c>
      <c r="B41" t="s">
        <v>29</v>
      </c>
      <c r="C41" t="s">
        <v>23</v>
      </c>
      <c r="E41" s="4">
        <v>33</v>
      </c>
    </row>
    <row r="42" spans="1:5" x14ac:dyDescent="0.25">
      <c r="A42" s="4">
        <v>5</v>
      </c>
      <c r="B42" t="s">
        <v>30</v>
      </c>
      <c r="C42" t="s">
        <v>23</v>
      </c>
      <c r="E42" s="4">
        <v>33</v>
      </c>
    </row>
    <row r="43" spans="1:5" x14ac:dyDescent="0.25">
      <c r="A43" s="4">
        <v>6</v>
      </c>
      <c r="B43" t="s">
        <v>31</v>
      </c>
      <c r="C43" t="s">
        <v>24</v>
      </c>
      <c r="E43" s="4">
        <v>32</v>
      </c>
    </row>
    <row r="44" spans="1:5" x14ac:dyDescent="0.25">
      <c r="A44" s="4">
        <v>7</v>
      </c>
      <c r="B44" t="s">
        <v>32</v>
      </c>
      <c r="C44" t="s">
        <v>15</v>
      </c>
      <c r="E44" s="4">
        <v>32</v>
      </c>
    </row>
    <row r="45" spans="1:5" x14ac:dyDescent="0.25">
      <c r="A45" s="4">
        <v>8</v>
      </c>
      <c r="B45" t="s">
        <v>33</v>
      </c>
      <c r="C45" t="s">
        <v>23</v>
      </c>
      <c r="E45" s="4">
        <v>32</v>
      </c>
    </row>
    <row r="46" spans="1:5" x14ac:dyDescent="0.25">
      <c r="A46" s="4">
        <v>9</v>
      </c>
      <c r="B46" t="s">
        <v>34</v>
      </c>
      <c r="C46" t="s">
        <v>23</v>
      </c>
      <c r="E46" s="4">
        <v>32</v>
      </c>
    </row>
    <row r="47" spans="1:5" x14ac:dyDescent="0.25">
      <c r="A47" s="4">
        <v>10</v>
      </c>
      <c r="B47" t="s">
        <v>35</v>
      </c>
      <c r="C47" t="s">
        <v>15</v>
      </c>
      <c r="E47" s="4">
        <v>32</v>
      </c>
    </row>
    <row r="48" spans="1:5" x14ac:dyDescent="0.25">
      <c r="A48" s="4">
        <v>11</v>
      </c>
      <c r="B48" t="s">
        <v>36</v>
      </c>
      <c r="C48" t="s">
        <v>15</v>
      </c>
      <c r="E48" s="4">
        <v>32</v>
      </c>
    </row>
    <row r="49" spans="1:5" x14ac:dyDescent="0.25">
      <c r="A49" s="4">
        <v>12</v>
      </c>
      <c r="B49" t="s">
        <v>37</v>
      </c>
      <c r="C49" t="s">
        <v>23</v>
      </c>
      <c r="E49" s="4">
        <v>31</v>
      </c>
    </row>
    <row r="50" spans="1:5" x14ac:dyDescent="0.25">
      <c r="A50" s="4">
        <v>13</v>
      </c>
      <c r="B50" t="s">
        <v>38</v>
      </c>
      <c r="C50" t="s">
        <v>23</v>
      </c>
      <c r="E50" s="4">
        <v>31</v>
      </c>
    </row>
    <row r="51" spans="1:5" x14ac:dyDescent="0.25">
      <c r="A51" s="4">
        <v>14</v>
      </c>
      <c r="B51" t="s">
        <v>39</v>
      </c>
      <c r="C51" t="s">
        <v>23</v>
      </c>
      <c r="E51" s="4">
        <v>31</v>
      </c>
    </row>
    <row r="52" spans="1:5" x14ac:dyDescent="0.25">
      <c r="A52" s="4">
        <v>15</v>
      </c>
      <c r="B52" t="s">
        <v>40</v>
      </c>
      <c r="C52" t="s">
        <v>23</v>
      </c>
      <c r="E52" s="4">
        <v>30</v>
      </c>
    </row>
    <row r="53" spans="1:5" x14ac:dyDescent="0.25">
      <c r="A53" s="4">
        <v>16</v>
      </c>
      <c r="B53" t="s">
        <v>41</v>
      </c>
      <c r="C53" t="s">
        <v>15</v>
      </c>
      <c r="E53" s="4">
        <v>30</v>
      </c>
    </row>
    <row r="54" spans="1:5" x14ac:dyDescent="0.25">
      <c r="A54" s="4">
        <v>17</v>
      </c>
      <c r="B54" t="s">
        <v>42</v>
      </c>
      <c r="C54" t="s">
        <v>15</v>
      </c>
      <c r="E54" s="4">
        <v>30</v>
      </c>
    </row>
    <row r="55" spans="1:5" x14ac:dyDescent="0.25">
      <c r="A55" s="4">
        <v>18</v>
      </c>
      <c r="B55" t="s">
        <v>43</v>
      </c>
      <c r="C55" t="s">
        <v>15</v>
      </c>
      <c r="E55" s="4">
        <v>30</v>
      </c>
    </row>
    <row r="56" spans="1:5" x14ac:dyDescent="0.25">
      <c r="A56" s="4">
        <v>19</v>
      </c>
      <c r="B56" t="s">
        <v>44</v>
      </c>
      <c r="C56" t="s">
        <v>15</v>
      </c>
      <c r="E56" s="4">
        <v>29</v>
      </c>
    </row>
    <row r="57" spans="1:5" x14ac:dyDescent="0.25">
      <c r="A57" s="4">
        <v>20</v>
      </c>
      <c r="B57" t="s">
        <v>45</v>
      </c>
      <c r="E57" s="4">
        <v>29</v>
      </c>
    </row>
    <row r="58" spans="1:5" x14ac:dyDescent="0.25">
      <c r="A58" s="4">
        <v>21</v>
      </c>
      <c r="B58" t="s">
        <v>46</v>
      </c>
      <c r="C58" t="s">
        <v>23</v>
      </c>
      <c r="E58" s="4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Results</vt:lpstr>
      <vt:lpstr>Naturalist Event</vt:lpstr>
      <vt:lpstr>Results!Excel_BuiltIn_Print_Area</vt:lpstr>
      <vt:lpstr>Results!Excel_BuiltIn_Print_Area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Tiry</dc:creator>
  <cp:lastModifiedBy>Justin Lieck</cp:lastModifiedBy>
  <dcterms:created xsi:type="dcterms:W3CDTF">2025-04-13T16:31:49Z</dcterms:created>
  <dcterms:modified xsi:type="dcterms:W3CDTF">2025-06-03T18:03:18Z</dcterms:modified>
</cp:coreProperties>
</file>