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lieck\Downloads\"/>
    </mc:Choice>
  </mc:AlternateContent>
  <xr:revisionPtr revIDLastSave="0" documentId="8_{BF1DD407-6E57-49AB-BE4D-2D50660F0C44}" xr6:coauthVersionLast="47" xr6:coauthVersionMax="47" xr10:uidLastSave="{00000000-0000-0000-0000-000000000000}"/>
  <bookViews>
    <workbookView xWindow="-10515" yWindow="1035" windowWidth="9165" windowHeight="14280" xr2:uid="{7627057E-7C0C-4E24-8899-B891E6658EF9}"/>
  </bookViews>
  <sheets>
    <sheet name="Results" sheetId="2" r:id="rId1"/>
    <sheet name="40 Shot Stand" sheetId="3" r:id="rId2"/>
    <sheet name="Naturalist Event" sheetId="4" r:id="rId3"/>
  </sheets>
  <definedNames>
    <definedName name="_xlnm.Print_Area" localSheetId="0">Results!$A$1:$F$18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B7" i="4"/>
  <c r="B5" i="4"/>
  <c r="B15" i="4"/>
  <c r="B11" i="4"/>
  <c r="B9" i="4"/>
  <c r="B8" i="4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M43" i="2"/>
  <c r="M42" i="2"/>
  <c r="M41" i="2"/>
  <c r="M40" i="2"/>
  <c r="M34" i="2"/>
  <c r="M33" i="2"/>
  <c r="M32" i="2"/>
  <c r="M31" i="2"/>
  <c r="M30" i="2"/>
  <c r="M29" i="2"/>
  <c r="Q25" i="2"/>
  <c r="P25" i="2"/>
  <c r="O25" i="2"/>
  <c r="N25" i="2"/>
  <c r="M25" i="2"/>
  <c r="G43" i="2"/>
  <c r="G42" i="2"/>
  <c r="G41" i="2"/>
  <c r="G40" i="2"/>
  <c r="G34" i="2"/>
  <c r="G33" i="2"/>
  <c r="G32" i="2"/>
  <c r="G31" i="2"/>
  <c r="G30" i="2"/>
  <c r="G29" i="2"/>
  <c r="K25" i="2"/>
  <c r="J25" i="2"/>
  <c r="I25" i="2"/>
  <c r="H25" i="2"/>
  <c r="G25" i="2"/>
  <c r="A43" i="2"/>
  <c r="A42" i="2"/>
  <c r="A41" i="2"/>
  <c r="A40" i="2"/>
  <c r="A34" i="2"/>
  <c r="A33" i="2"/>
  <c r="A32" i="2"/>
  <c r="A31" i="2"/>
  <c r="A30" i="2"/>
  <c r="A29" i="2"/>
  <c r="E25" i="2"/>
  <c r="D25" i="2"/>
  <c r="C25" i="2"/>
  <c r="B25" i="2"/>
  <c r="A25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<sst xmlns="http://schemas.openxmlformats.org/spreadsheetml/2006/main" count="540" uniqueCount="211">
  <si>
    <t>County</t>
  </si>
  <si>
    <t>Florence</t>
  </si>
  <si>
    <t>Green</t>
  </si>
  <si>
    <t>Richland</t>
  </si>
  <si>
    <t>Marathon</t>
  </si>
  <si>
    <t>NRA 3P Overall</t>
  </si>
  <si>
    <t>Rank</t>
  </si>
  <si>
    <t>Participant</t>
  </si>
  <si>
    <t>Prone</t>
  </si>
  <si>
    <t>Standing</t>
  </si>
  <si>
    <t>Kneeling</t>
  </si>
  <si>
    <t>Individual</t>
  </si>
  <si>
    <t>AGE GROUP RESULTS</t>
  </si>
  <si>
    <t>PR 1</t>
  </si>
  <si>
    <t>PR 2</t>
  </si>
  <si>
    <t>ST 1</t>
  </si>
  <si>
    <t>ST 2</t>
  </si>
  <si>
    <t>KN 1</t>
  </si>
  <si>
    <t>KN 2</t>
  </si>
  <si>
    <t>Muckler, Eli (201)</t>
  </si>
  <si>
    <t>98 - 6</t>
  </si>
  <si>
    <t>98 - 5</t>
  </si>
  <si>
    <t>196 - 11</t>
  </si>
  <si>
    <t>Elsinger, Hollyann (208)</t>
  </si>
  <si>
    <t>93 - 4</t>
  </si>
  <si>
    <t>91 - 2</t>
  </si>
  <si>
    <t>184 - 6</t>
  </si>
  <si>
    <t>McCullough, Molly (202)</t>
  </si>
  <si>
    <t>90 - 3</t>
  </si>
  <si>
    <t>92 - 2</t>
  </si>
  <si>
    <t>182 - 5</t>
  </si>
  <si>
    <t>Buntz, Ben  (205)</t>
  </si>
  <si>
    <t>84 - 2</t>
  </si>
  <si>
    <t>88 - 2</t>
  </si>
  <si>
    <t>172 - 4</t>
  </si>
  <si>
    <t>Kempe, Kara (203)</t>
  </si>
  <si>
    <t>76 - 0</t>
  </si>
  <si>
    <t>77 - 0</t>
  </si>
  <si>
    <t>153 - 0</t>
  </si>
  <si>
    <t>Schutte, Ryan (204)</t>
  </si>
  <si>
    <t>69 - 1</t>
  </si>
  <si>
    <t>74 - 1</t>
  </si>
  <si>
    <t>143 - 2</t>
  </si>
  <si>
    <t>Jelinek, Drew (207)</t>
  </si>
  <si>
    <t>72 - 1</t>
  </si>
  <si>
    <t>71 - 0</t>
  </si>
  <si>
    <t>143 - 1</t>
  </si>
  <si>
    <t>Carriere, Sami (209)</t>
  </si>
  <si>
    <t>63 - 0</t>
  </si>
  <si>
    <t>49 - 0</t>
  </si>
  <si>
    <t>112 - 0</t>
  </si>
  <si>
    <t>Thompson, Brycen (101)</t>
  </si>
  <si>
    <t>69 - 0</t>
  </si>
  <si>
    <t>80 - 2</t>
  </si>
  <si>
    <t>149 - 2</t>
  </si>
  <si>
    <t>Porter, Clay (103)</t>
  </si>
  <si>
    <t>72 - 0</t>
  </si>
  <si>
    <t>141 - 0</t>
  </si>
  <si>
    <t>Laeseke, Hunter (105)</t>
  </si>
  <si>
    <t>67 - 0</t>
  </si>
  <si>
    <t>65 - 0</t>
  </si>
  <si>
    <t>132 - 0</t>
  </si>
  <si>
    <t>Eloranta, Jonas (106)</t>
  </si>
  <si>
    <t>41 - 0</t>
  </si>
  <si>
    <t>46 - 0</t>
  </si>
  <si>
    <t>87 - 0</t>
  </si>
  <si>
    <t>Peck, Charlie (102)</t>
  </si>
  <si>
    <t>23 - 0</t>
  </si>
  <si>
    <t>24 - 0</t>
  </si>
  <si>
    <t>47 - 0</t>
  </si>
  <si>
    <t>Mark, Wyatt (104)</t>
  </si>
  <si>
    <t>31 - 0</t>
  </si>
  <si>
    <t>13 - 0</t>
  </si>
  <si>
    <t>44 - 0</t>
  </si>
  <si>
    <t>73 - 0</t>
  </si>
  <si>
    <t>87 - 1</t>
  </si>
  <si>
    <t>160 - 1</t>
  </si>
  <si>
    <t>68 - 0</t>
  </si>
  <si>
    <t>82 - 1</t>
  </si>
  <si>
    <t>150 - 1</t>
  </si>
  <si>
    <t>62 - 0</t>
  </si>
  <si>
    <t>133 - 0</t>
  </si>
  <si>
    <t>55 - 0</t>
  </si>
  <si>
    <t>124 - 0</t>
  </si>
  <si>
    <t>54 - 0</t>
  </si>
  <si>
    <t>61 - 0</t>
  </si>
  <si>
    <t>115 - 0</t>
  </si>
  <si>
    <t>44 - 1</t>
  </si>
  <si>
    <t>59 - 0</t>
  </si>
  <si>
    <t>103 - 1</t>
  </si>
  <si>
    <t>48 - 0</t>
  </si>
  <si>
    <t>96 - 0</t>
  </si>
  <si>
    <t>39 - 0</t>
  </si>
  <si>
    <t>51 - 0</t>
  </si>
  <si>
    <t>56 - 0</t>
  </si>
  <si>
    <t>107 - 0</t>
  </si>
  <si>
    <t>52 - 0</t>
  </si>
  <si>
    <t>101 - 0</t>
  </si>
  <si>
    <t>32 - 0</t>
  </si>
  <si>
    <t>88 - 0</t>
  </si>
  <si>
    <t>42 - 1</t>
  </si>
  <si>
    <t>86 - 1</t>
  </si>
  <si>
    <t>15 - 0</t>
  </si>
  <si>
    <t>9 - 0</t>
  </si>
  <si>
    <t>12 - 0</t>
  </si>
  <si>
    <t>5 - 0</t>
  </si>
  <si>
    <t>17 - 0</t>
  </si>
  <si>
    <t>Juniors</t>
  </si>
  <si>
    <t>Intermediate Juniors</t>
  </si>
  <si>
    <t>Sub-Juniors</t>
  </si>
  <si>
    <t>90 - 2</t>
  </si>
  <si>
    <t>90 - 1</t>
  </si>
  <si>
    <t>180 - 3</t>
  </si>
  <si>
    <t>89 - 3</t>
  </si>
  <si>
    <t>79 - 0</t>
  </si>
  <si>
    <t>168 - 3</t>
  </si>
  <si>
    <t>81 - 1</t>
  </si>
  <si>
    <t>153 - 2</t>
  </si>
  <si>
    <t>142 - 0</t>
  </si>
  <si>
    <t>68 - 2</t>
  </si>
  <si>
    <t>133 - 2</t>
  </si>
  <si>
    <t>71 - 2</t>
  </si>
  <si>
    <t>57 - 0</t>
  </si>
  <si>
    <t>128 - 2</t>
  </si>
  <si>
    <t>53 - 0</t>
  </si>
  <si>
    <t>85 - 0</t>
  </si>
  <si>
    <t>136 - 0</t>
  </si>
  <si>
    <t>45 - 0</t>
  </si>
  <si>
    <t>102 - 0</t>
  </si>
  <si>
    <t>42 - 0</t>
  </si>
  <si>
    <t>98 - 0</t>
  </si>
  <si>
    <t>40 - 0</t>
  </si>
  <si>
    <t>89 - 0</t>
  </si>
  <si>
    <t>27 - 0</t>
  </si>
  <si>
    <t>16 - 0</t>
  </si>
  <si>
    <t>43 - 0</t>
  </si>
  <si>
    <t>20 - 0</t>
  </si>
  <si>
    <t>33 - 0</t>
  </si>
  <si>
    <t>NRA 3P Teams</t>
  </si>
  <si>
    <t>Team</t>
  </si>
  <si>
    <t>NRA 40 Standing</t>
  </si>
  <si>
    <t>ST 3</t>
  </si>
  <si>
    <t>ST 4</t>
  </si>
  <si>
    <t>1</t>
  </si>
  <si>
    <t>Muckler, Eli (301)</t>
  </si>
  <si>
    <t>85 - 2</t>
  </si>
  <si>
    <t>75 - 1</t>
  </si>
  <si>
    <t>333 - 7</t>
  </si>
  <si>
    <t>2</t>
  </si>
  <si>
    <t>Elsinger, Hollyann (206)</t>
  </si>
  <si>
    <t>84 - 1</t>
  </si>
  <si>
    <t>74 - 0</t>
  </si>
  <si>
    <t>76 - 1</t>
  </si>
  <si>
    <t>309 - 3</t>
  </si>
  <si>
    <t>3</t>
  </si>
  <si>
    <t>Carriere, Sami (204)</t>
  </si>
  <si>
    <t>66 - 1</t>
  </si>
  <si>
    <t>60 - 0</t>
  </si>
  <si>
    <t>230 - 1</t>
  </si>
  <si>
    <t>4</t>
  </si>
  <si>
    <t>Schutte, Ryan (205)</t>
  </si>
  <si>
    <t>29 - 0</t>
  </si>
  <si>
    <t>174 - 0</t>
  </si>
  <si>
    <t>5</t>
  </si>
  <si>
    <t>Eloranta, Jonas (101)</t>
  </si>
  <si>
    <t>138 - 0</t>
  </si>
  <si>
    <t>6</t>
  </si>
  <si>
    <t>Jelinek, Drew (203)</t>
  </si>
  <si>
    <t>30 - 0</t>
  </si>
  <si>
    <t>34 - 0</t>
  </si>
  <si>
    <t>108 - 0</t>
  </si>
  <si>
    <t>Junior Age</t>
  </si>
  <si>
    <t>Intermediate Junior Age</t>
  </si>
  <si>
    <t>Sub-Junior Age</t>
  </si>
  <si>
    <t>YOUTH</t>
  </si>
  <si>
    <t>Name</t>
  </si>
  <si>
    <t>Age</t>
  </si>
  <si>
    <t>Points</t>
  </si>
  <si>
    <t>Jackson</t>
  </si>
  <si>
    <t>Chippewa</t>
  </si>
  <si>
    <t>Washington</t>
  </si>
  <si>
    <t>PARENTS</t>
  </si>
  <si>
    <t>Amber Muckler</t>
  </si>
  <si>
    <t>Jim Blum</t>
  </si>
  <si>
    <t>Brenda Sammon</t>
  </si>
  <si>
    <t>Sam LaGesse</t>
  </si>
  <si>
    <t>Jesse Thompson</t>
  </si>
  <si>
    <t>Melissa Cochran</t>
  </si>
  <si>
    <t>Steve Mayer</t>
  </si>
  <si>
    <t>Josh Seidl</t>
  </si>
  <si>
    <t>Kevin Lueck</t>
  </si>
  <si>
    <t>Daniel Elsinger</t>
  </si>
  <si>
    <t>Todd Muckler</t>
  </si>
  <si>
    <t>Travis Lueck</t>
  </si>
  <si>
    <t>POSSIBLE POINTS=13</t>
  </si>
  <si>
    <t>2024 4-H/NRA NATURALIST EVENT (AROUND THE FARM IDENTIFICATION)</t>
  </si>
  <si>
    <t>Pierce</t>
  </si>
  <si>
    <t>Carriere, Samantha (209)</t>
  </si>
  <si>
    <t>Steve Kempe</t>
  </si>
  <si>
    <t>Kent Pilz</t>
  </si>
  <si>
    <t>Steven Haffner</t>
  </si>
  <si>
    <t>Jeff Laeseke</t>
  </si>
  <si>
    <t>Sarah Eloranta</t>
  </si>
  <si>
    <t>Cassie Peck</t>
  </si>
  <si>
    <t>Cory Bowe</t>
  </si>
  <si>
    <t>Angie Bowe</t>
  </si>
  <si>
    <t>Charles Porter</t>
  </si>
  <si>
    <t>Katie Jelinek</t>
  </si>
  <si>
    <t>Jamie Laeseke</t>
  </si>
  <si>
    <t>Sonia Buntz</t>
  </si>
  <si>
    <t>Heather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</si>
</sst>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name val="Calibri"/>
      <family val="2"/>
    </font>
    <font>
      <b/>
      <sz val="14"/>
      <color theme="1"/>
      <name val="Aptos Narrow"/>
      <family val="2"/>
      <scheme val="minor"/>
    </font>
    <font>
      <b/>
      <sz val="14"/>
      <color indexed="8"/>
      <name val="Calibri"/>
      <family val="2"/>
    </font>
    <font>
      <u/>
      <sz val="11"/>
      <color theme="1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9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C25A-58D0-42B6-8BE8-B5947F623702}">
  <dimension ref="A1:Q80"/>
  <sheetViews>
    <sheetView tabSelected="1" workbookViewId="0">
      <selection activeCell="A6" sqref="A6"/>
    </sheetView>
  </sheetViews>
  <sheetFormatPr defaultRowHeight="15" x14ac:dyDescent="0.25"/>
  <cols>
    <col min="1" max="1" width="5.7109375" customWidth="1"/>
    <col min="2" max="2" width="24.5703125" customWidth="1"/>
    <col min="4" max="4" width="8.5703125" customWidth="1"/>
    <col min="6" max="6" width="10" customWidth="1"/>
    <col min="7" max="7" width="6.7109375" customWidth="1"/>
    <col min="8" max="8" width="23.28515625" customWidth="1"/>
    <col min="9" max="9" width="8.140625" customWidth="1"/>
    <col min="10" max="10" width="8.28515625" customWidth="1"/>
    <col min="13" max="13" width="6.85546875" customWidth="1"/>
    <col min="14" max="14" width="22.42578125" customWidth="1"/>
  </cols>
  <sheetData>
    <row r="1" spans="1:6" ht="18.75" x14ac:dyDescent="0.3">
      <c r="B1" s="8" t="s">
        <v>5</v>
      </c>
      <c r="C1" s="8"/>
      <c r="D1" s="8"/>
    </row>
    <row r="3" spans="1:6" x14ac:dyDescent="0.2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</row>
    <row r="4" spans="1:6" x14ac:dyDescent="0.25">
      <c r="A4" t="str">
        <f>"1"</f>
        <v>1</v>
      </c>
      <c r="B4" t="str">
        <f>"Muckler, Eli (201)"</f>
        <v>Muckler, Eli (201)</v>
      </c>
      <c r="C4" t="str">
        <f>"196 - 11"</f>
        <v>196 - 11</v>
      </c>
      <c r="D4" t="str">
        <f>"160 - 1"</f>
        <v>160 - 1</v>
      </c>
      <c r="E4" t="str">
        <f>"180 - 3"</f>
        <v>180 - 3</v>
      </c>
      <c r="F4" t="str">
        <f>"536 - 15"</f>
        <v>536 - 15</v>
      </c>
    </row>
    <row r="5" spans="1:6" x14ac:dyDescent="0.25">
      <c r="A5" t="str">
        <f>"2"</f>
        <v>2</v>
      </c>
      <c r="B5" t="str">
        <f>"Elsinger, Hollyann (208)"</f>
        <v>Elsinger, Hollyann (208)</v>
      </c>
      <c r="C5" t="str">
        <f>"184 - 6"</f>
        <v>184 - 6</v>
      </c>
      <c r="D5" t="str">
        <f>"150 - 1"</f>
        <v>150 - 1</v>
      </c>
      <c r="E5" t="str">
        <f>"168 - 3"</f>
        <v>168 - 3</v>
      </c>
      <c r="F5" t="str">
        <f>"502 - 10"</f>
        <v>502 - 10</v>
      </c>
    </row>
    <row r="6" spans="1:6" x14ac:dyDescent="0.25">
      <c r="A6" t="str">
        <f>"3"</f>
        <v>3</v>
      </c>
      <c r="B6" t="str">
        <f>"Buntz, Ben  (205)"</f>
        <v>Buntz, Ben  (205)</v>
      </c>
      <c r="C6" t="str">
        <f>"172 - 4"</f>
        <v>172 - 4</v>
      </c>
      <c r="D6" t="str">
        <f>"133 - 0"</f>
        <v>133 - 0</v>
      </c>
      <c r="E6" t="str">
        <f>"153 - 2"</f>
        <v>153 - 2</v>
      </c>
      <c r="F6" t="str">
        <f>"458 - 6"</f>
        <v>458 - 6</v>
      </c>
    </row>
    <row r="7" spans="1:6" x14ac:dyDescent="0.25">
      <c r="A7" t="str">
        <f>"4"</f>
        <v>4</v>
      </c>
      <c r="B7" t="str">
        <f>"McCullough, Molly (202)"</f>
        <v>McCullough, Molly (202)</v>
      </c>
      <c r="C7" t="str">
        <f>"182 - 5"</f>
        <v>182 - 5</v>
      </c>
      <c r="D7" t="str">
        <f>"96 - 0"</f>
        <v>96 - 0</v>
      </c>
      <c r="E7" t="str">
        <f>"133 - 2"</f>
        <v>133 - 2</v>
      </c>
      <c r="F7" t="str">
        <f>"411 - 7"</f>
        <v>411 - 7</v>
      </c>
    </row>
    <row r="8" spans="1:6" x14ac:dyDescent="0.25">
      <c r="A8" t="str">
        <f>"5"</f>
        <v>5</v>
      </c>
      <c r="B8" t="str">
        <f>"Kempe, Kara (203)"</f>
        <v>Kempe, Kara (203)</v>
      </c>
      <c r="C8" t="str">
        <f>"153 - 0"</f>
        <v>153 - 0</v>
      </c>
      <c r="D8" t="str">
        <f>"124 - 0"</f>
        <v>124 - 0</v>
      </c>
      <c r="E8" t="str">
        <f>"128 - 2"</f>
        <v>128 - 2</v>
      </c>
      <c r="F8" t="str">
        <f>"405 - 2"</f>
        <v>405 - 2</v>
      </c>
    </row>
    <row r="9" spans="1:6" x14ac:dyDescent="0.25">
      <c r="A9" t="str">
        <f>"6"</f>
        <v>6</v>
      </c>
      <c r="B9" t="str">
        <f>"Porter, Clay (103)"</f>
        <v>Porter, Clay (103)</v>
      </c>
      <c r="C9" t="str">
        <f>"141 - 0"</f>
        <v>141 - 0</v>
      </c>
      <c r="D9" t="str">
        <f>"107 - 0"</f>
        <v>107 - 0</v>
      </c>
      <c r="E9" t="str">
        <f>"136 - 0"</f>
        <v>136 - 0</v>
      </c>
      <c r="F9" t="str">
        <f>"384 - 0"</f>
        <v>384 - 0</v>
      </c>
    </row>
    <row r="10" spans="1:6" x14ac:dyDescent="0.25">
      <c r="A10" t="str">
        <f>"7"</f>
        <v>7</v>
      </c>
      <c r="B10" t="str">
        <f>"Sammon, Elizabeth (301)"</f>
        <v>Sammon, Elizabeth (301)</v>
      </c>
      <c r="C10" t="str">
        <f>"159 - 4"</f>
        <v>159 - 4</v>
      </c>
      <c r="D10" t="str">
        <f>"85 - 0"</f>
        <v>85 - 0</v>
      </c>
      <c r="E10" t="str">
        <f>"136 - 1"</f>
        <v>136 - 1</v>
      </c>
      <c r="F10" t="str">
        <f>"380 - 5"</f>
        <v>380 - 5</v>
      </c>
    </row>
    <row r="11" spans="1:6" x14ac:dyDescent="0.25">
      <c r="A11" t="str">
        <f>"8"</f>
        <v>8</v>
      </c>
      <c r="B11" t="str">
        <f>"Carriere, Sami (209)"</f>
        <v>Carriere, Sami (209)</v>
      </c>
      <c r="C11" t="str">
        <f>"112 - 0"</f>
        <v>112 - 0</v>
      </c>
      <c r="D11" t="str">
        <f>"115 - 0"</f>
        <v>115 - 0</v>
      </c>
      <c r="E11" t="str">
        <f>"142 - 0"</f>
        <v>142 - 0</v>
      </c>
      <c r="F11" t="str">
        <f>"369 - 0"</f>
        <v>369 - 0</v>
      </c>
    </row>
    <row r="12" spans="1:6" x14ac:dyDescent="0.25">
      <c r="A12" t="str">
        <f>"9"</f>
        <v>9</v>
      </c>
      <c r="B12" t="str">
        <f>"Jelinek, Drew (207)"</f>
        <v>Jelinek, Drew (207)</v>
      </c>
      <c r="C12" t="str">
        <f>"143 - 1"</f>
        <v>143 - 1</v>
      </c>
      <c r="D12" t="str">
        <f>"62 - 0"</f>
        <v>62 - 0</v>
      </c>
      <c r="E12" t="str">
        <f>"141 - 0"</f>
        <v>141 - 0</v>
      </c>
      <c r="F12" t="str">
        <f>"346 - 1"</f>
        <v>346 - 1</v>
      </c>
    </row>
    <row r="13" spans="1:6" x14ac:dyDescent="0.25">
      <c r="A13" t="str">
        <f>"10"</f>
        <v>10</v>
      </c>
      <c r="B13" t="str">
        <f>"Thompson, Brycen (101)"</f>
        <v>Thompson, Brycen (101)</v>
      </c>
      <c r="C13" t="str">
        <f>"149 - 2"</f>
        <v>149 - 2</v>
      </c>
      <c r="D13" t="str">
        <f>"86 - 1"</f>
        <v>86 - 1</v>
      </c>
      <c r="E13" t="str">
        <f>"102 - 0"</f>
        <v>102 - 0</v>
      </c>
      <c r="F13" t="str">
        <f>"337 - 3"</f>
        <v>337 - 3</v>
      </c>
    </row>
    <row r="14" spans="1:6" x14ac:dyDescent="0.25">
      <c r="A14" t="str">
        <f>"11"</f>
        <v>11</v>
      </c>
      <c r="B14" t="str">
        <f>"Laeseke, Hunter (105)"</f>
        <v>Laeseke, Hunter (105)</v>
      </c>
      <c r="C14" t="str">
        <f>"132 - 0"</f>
        <v>132 - 0</v>
      </c>
      <c r="D14" t="str">
        <f>"101 - 0"</f>
        <v>101 - 0</v>
      </c>
      <c r="E14" t="str">
        <f>"98 - 0"</f>
        <v>98 - 0</v>
      </c>
      <c r="F14" t="str">
        <f>"331 - 0"</f>
        <v>331 - 0</v>
      </c>
    </row>
    <row r="15" spans="1:6" x14ac:dyDescent="0.25">
      <c r="A15" t="str">
        <f>"12"</f>
        <v>12</v>
      </c>
      <c r="B15" t="str">
        <f>"Schutte, Ryan (204)"</f>
        <v>Schutte, Ryan (204)</v>
      </c>
      <c r="C15" t="str">
        <f>"143 - 2"</f>
        <v>143 - 2</v>
      </c>
      <c r="D15" t="str">
        <f>"103 - 1"</f>
        <v>103 - 1</v>
      </c>
      <c r="E15" t="str">
        <f>"85 - 0"</f>
        <v>85 - 0</v>
      </c>
      <c r="F15" t="str">
        <f>"331 - 3"</f>
        <v>331 - 3</v>
      </c>
    </row>
    <row r="16" spans="1:6" x14ac:dyDescent="0.25">
      <c r="A16" t="str">
        <f>"13"</f>
        <v>13</v>
      </c>
      <c r="B16" t="str">
        <f>"Eloranta, Jonas (106)"</f>
        <v>Eloranta, Jonas (106)</v>
      </c>
      <c r="C16" t="str">
        <f>"87 - 0"</f>
        <v>87 - 0</v>
      </c>
      <c r="D16" t="str">
        <f>"88 - 0"</f>
        <v>88 - 0</v>
      </c>
      <c r="E16" t="str">
        <f>"89 - 0"</f>
        <v>89 - 0</v>
      </c>
      <c r="F16" t="str">
        <f>"264 - 0"</f>
        <v>264 - 0</v>
      </c>
    </row>
    <row r="17" spans="1:17" x14ac:dyDescent="0.25">
      <c r="A17" t="str">
        <f>"14"</f>
        <v>14</v>
      </c>
      <c r="B17" t="str">
        <f>"Peck, Charlie (102)"</f>
        <v>Peck, Charlie (102)</v>
      </c>
      <c r="C17" t="str">
        <f>"47 - 0"</f>
        <v>47 - 0</v>
      </c>
      <c r="D17" t="str">
        <f>"24 - 0"</f>
        <v>24 - 0</v>
      </c>
      <c r="E17" t="str">
        <f>"43 - 0"</f>
        <v>43 - 0</v>
      </c>
      <c r="F17" t="str">
        <f>"114 - 0"</f>
        <v>114 - 0</v>
      </c>
    </row>
    <row r="18" spans="1:17" x14ac:dyDescent="0.25">
      <c r="A18" t="str">
        <f>"15"</f>
        <v>15</v>
      </c>
      <c r="B18" t="str">
        <f>"Mark, Wyatt (104)"</f>
        <v>Mark, Wyatt (104)</v>
      </c>
      <c r="C18" t="str">
        <f>"44 - 0"</f>
        <v>44 - 0</v>
      </c>
      <c r="D18" t="str">
        <f>"17 - 0"</f>
        <v>17 - 0</v>
      </c>
      <c r="E18" t="str">
        <f>"33 - 0"</f>
        <v>33 - 0</v>
      </c>
      <c r="F18" t="str">
        <f>"94 - 0"</f>
        <v>94 - 0</v>
      </c>
    </row>
    <row r="21" spans="1:17" ht="18.75" x14ac:dyDescent="0.3">
      <c r="A21" s="1" t="s">
        <v>12</v>
      </c>
    </row>
    <row r="23" spans="1:17" x14ac:dyDescent="0.25">
      <c r="A23" s="2" t="s">
        <v>107</v>
      </c>
    </row>
    <row r="24" spans="1:17" x14ac:dyDescent="0.25">
      <c r="A24" t="s">
        <v>6</v>
      </c>
      <c r="B24" t="s">
        <v>7</v>
      </c>
      <c r="C24" t="s">
        <v>13</v>
      </c>
      <c r="D24" t="s">
        <v>14</v>
      </c>
      <c r="E24" t="s">
        <v>8</v>
      </c>
      <c r="G24" t="s">
        <v>6</v>
      </c>
      <c r="H24" t="s">
        <v>7</v>
      </c>
      <c r="I24" t="s">
        <v>15</v>
      </c>
      <c r="J24" t="s">
        <v>16</v>
      </c>
      <c r="K24" t="s">
        <v>9</v>
      </c>
      <c r="M24" t="s">
        <v>6</v>
      </c>
      <c r="N24" t="s">
        <v>7</v>
      </c>
      <c r="O24" t="s">
        <v>17</v>
      </c>
      <c r="P24" t="s">
        <v>18</v>
      </c>
      <c r="Q24" t="s">
        <v>10</v>
      </c>
    </row>
    <row r="25" spans="1:17" x14ac:dyDescent="0.25">
      <c r="A25" t="str">
        <f>"1"</f>
        <v>1</v>
      </c>
      <c r="B25" t="str">
        <f>"Sammon, Elizabeth (301)"</f>
        <v>Sammon, Elizabeth (301)</v>
      </c>
      <c r="C25" t="str">
        <f>"76 - 1"</f>
        <v>76 - 1</v>
      </c>
      <c r="D25" t="str">
        <f>"83 - 3"</f>
        <v>83 - 3</v>
      </c>
      <c r="E25" t="str">
        <f>"159 - 4"</f>
        <v>159 - 4</v>
      </c>
      <c r="G25" t="str">
        <f>"1"</f>
        <v>1</v>
      </c>
      <c r="H25" t="str">
        <f>"Sammon, Elizabeth (301)"</f>
        <v>Sammon, Elizabeth (301)</v>
      </c>
      <c r="I25" t="str">
        <f>"45 - 0"</f>
        <v>45 - 0</v>
      </c>
      <c r="J25" t="str">
        <f>"40 - 0"</f>
        <v>40 - 0</v>
      </c>
      <c r="K25" t="str">
        <f>"85 - 0"</f>
        <v>85 - 0</v>
      </c>
      <c r="M25" t="str">
        <f>"1"</f>
        <v>1</v>
      </c>
      <c r="N25" t="str">
        <f>"Sammon, Elizabeth (301)"</f>
        <v>Sammon, Elizabeth (301)</v>
      </c>
      <c r="O25" t="str">
        <f>"56 - 0"</f>
        <v>56 - 0</v>
      </c>
      <c r="P25" t="str">
        <f>"80 - 1"</f>
        <v>80 - 1</v>
      </c>
      <c r="Q25" t="str">
        <f>"136 - 1"</f>
        <v>136 - 1</v>
      </c>
    </row>
    <row r="27" spans="1:17" x14ac:dyDescent="0.25">
      <c r="A27" s="2" t="s">
        <v>108</v>
      </c>
    </row>
    <row r="28" spans="1:17" x14ac:dyDescent="0.25">
      <c r="A28" t="s">
        <v>6</v>
      </c>
      <c r="B28" t="s">
        <v>7</v>
      </c>
      <c r="C28" t="s">
        <v>13</v>
      </c>
      <c r="D28" t="s">
        <v>14</v>
      </c>
      <c r="E28" t="s">
        <v>8</v>
      </c>
      <c r="G28" t="s">
        <v>6</v>
      </c>
      <c r="H28" t="s">
        <v>7</v>
      </c>
      <c r="I28" t="s">
        <v>15</v>
      </c>
      <c r="J28" t="s">
        <v>16</v>
      </c>
      <c r="K28" t="s">
        <v>9</v>
      </c>
      <c r="M28" t="s">
        <v>6</v>
      </c>
      <c r="N28" t="s">
        <v>7</v>
      </c>
      <c r="O28" t="s">
        <v>17</v>
      </c>
      <c r="P28" t="s">
        <v>18</v>
      </c>
      <c r="Q28" t="s">
        <v>10</v>
      </c>
    </row>
    <row r="29" spans="1:17" x14ac:dyDescent="0.25">
      <c r="A29" t="str">
        <f>"1"</f>
        <v>1</v>
      </c>
      <c r="B29" t="s">
        <v>19</v>
      </c>
      <c r="C29" t="s">
        <v>20</v>
      </c>
      <c r="D29" t="s">
        <v>21</v>
      </c>
      <c r="E29" t="s">
        <v>22</v>
      </c>
      <c r="G29" t="str">
        <f>"1"</f>
        <v>1</v>
      </c>
      <c r="H29" t="s">
        <v>19</v>
      </c>
      <c r="I29" t="s">
        <v>74</v>
      </c>
      <c r="J29" t="s">
        <v>75</v>
      </c>
      <c r="K29" t="s">
        <v>76</v>
      </c>
      <c r="M29" t="str">
        <f>"1"</f>
        <v>1</v>
      </c>
      <c r="N29" t="s">
        <v>19</v>
      </c>
      <c r="O29" t="s">
        <v>110</v>
      </c>
      <c r="P29" t="s">
        <v>111</v>
      </c>
      <c r="Q29" t="s">
        <v>112</v>
      </c>
    </row>
    <row r="30" spans="1:17" x14ac:dyDescent="0.25">
      <c r="A30" t="str">
        <f>"2"</f>
        <v>2</v>
      </c>
      <c r="B30" t="s">
        <v>23</v>
      </c>
      <c r="C30" t="s">
        <v>24</v>
      </c>
      <c r="D30" t="s">
        <v>25</v>
      </c>
      <c r="E30" t="s">
        <v>26</v>
      </c>
      <c r="G30" t="str">
        <f>"2"</f>
        <v>2</v>
      </c>
      <c r="H30" t="s">
        <v>23</v>
      </c>
      <c r="I30" t="s">
        <v>77</v>
      </c>
      <c r="J30" t="s">
        <v>78</v>
      </c>
      <c r="K30" t="s">
        <v>79</v>
      </c>
      <c r="M30" t="str">
        <f>"2"</f>
        <v>2</v>
      </c>
      <c r="N30" t="s">
        <v>23</v>
      </c>
      <c r="O30" t="s">
        <v>113</v>
      </c>
      <c r="P30" t="s">
        <v>114</v>
      </c>
      <c r="Q30" t="s">
        <v>115</v>
      </c>
    </row>
    <row r="31" spans="1:17" x14ac:dyDescent="0.25">
      <c r="A31" t="str">
        <f>"3"</f>
        <v>3</v>
      </c>
      <c r="B31" t="s">
        <v>27</v>
      </c>
      <c r="C31" t="s">
        <v>28</v>
      </c>
      <c r="D31" t="s">
        <v>29</v>
      </c>
      <c r="E31" t="s">
        <v>30</v>
      </c>
      <c r="G31" t="str">
        <f>"3"</f>
        <v>3</v>
      </c>
      <c r="H31" t="s">
        <v>31</v>
      </c>
      <c r="I31" t="s">
        <v>80</v>
      </c>
      <c r="J31" t="s">
        <v>45</v>
      </c>
      <c r="K31" t="s">
        <v>81</v>
      </c>
      <c r="M31" t="str">
        <f>"3"</f>
        <v>3</v>
      </c>
      <c r="N31" t="s">
        <v>31</v>
      </c>
      <c r="O31" t="s">
        <v>44</v>
      </c>
      <c r="P31" t="s">
        <v>116</v>
      </c>
      <c r="Q31" t="s">
        <v>117</v>
      </c>
    </row>
    <row r="32" spans="1:17" x14ac:dyDescent="0.25">
      <c r="A32" t="str">
        <f>"4"</f>
        <v>4</v>
      </c>
      <c r="B32" t="s">
        <v>31</v>
      </c>
      <c r="C32" t="s">
        <v>32</v>
      </c>
      <c r="D32" t="s">
        <v>33</v>
      </c>
      <c r="E32" t="s">
        <v>34</v>
      </c>
      <c r="G32" t="str">
        <f>"4"</f>
        <v>4</v>
      </c>
      <c r="H32" t="s">
        <v>35</v>
      </c>
      <c r="I32" t="s">
        <v>82</v>
      </c>
      <c r="J32" t="s">
        <v>52</v>
      </c>
      <c r="K32" t="s">
        <v>83</v>
      </c>
      <c r="M32" t="str">
        <f>"4"</f>
        <v>4</v>
      </c>
      <c r="N32" t="s">
        <v>47</v>
      </c>
      <c r="O32" t="s">
        <v>45</v>
      </c>
      <c r="P32" t="s">
        <v>45</v>
      </c>
      <c r="Q32" t="s">
        <v>118</v>
      </c>
    </row>
    <row r="33" spans="1:17" x14ac:dyDescent="0.25">
      <c r="A33" t="str">
        <f>"5"</f>
        <v>5</v>
      </c>
      <c r="B33" t="s">
        <v>35</v>
      </c>
      <c r="C33" t="s">
        <v>36</v>
      </c>
      <c r="D33" t="s">
        <v>37</v>
      </c>
      <c r="E33" t="s">
        <v>38</v>
      </c>
      <c r="G33" t="str">
        <f>"5"</f>
        <v>5</v>
      </c>
      <c r="H33" t="s">
        <v>47</v>
      </c>
      <c r="I33" t="s">
        <v>84</v>
      </c>
      <c r="J33" t="s">
        <v>85</v>
      </c>
      <c r="K33" t="s">
        <v>86</v>
      </c>
      <c r="M33" t="str">
        <f>"5"</f>
        <v>5</v>
      </c>
      <c r="N33" t="s">
        <v>43</v>
      </c>
      <c r="O33" t="s">
        <v>56</v>
      </c>
      <c r="P33" t="s">
        <v>52</v>
      </c>
      <c r="Q33" t="s">
        <v>57</v>
      </c>
    </row>
    <row r="34" spans="1:17" x14ac:dyDescent="0.25">
      <c r="A34" t="str">
        <f>"6"</f>
        <v>6</v>
      </c>
      <c r="B34" t="s">
        <v>39</v>
      </c>
      <c r="C34" t="s">
        <v>40</v>
      </c>
      <c r="D34" t="s">
        <v>41</v>
      </c>
      <c r="E34" t="s">
        <v>42</v>
      </c>
      <c r="G34" t="str">
        <f>"6"</f>
        <v>6</v>
      </c>
      <c r="H34" t="s">
        <v>39</v>
      </c>
      <c r="I34" t="s">
        <v>87</v>
      </c>
      <c r="J34" t="s">
        <v>88</v>
      </c>
      <c r="K34" t="s">
        <v>89</v>
      </c>
      <c r="M34" t="str">
        <f>"6"</f>
        <v>6</v>
      </c>
      <c r="N34" t="s">
        <v>27</v>
      </c>
      <c r="O34" t="s">
        <v>60</v>
      </c>
      <c r="P34" t="s">
        <v>119</v>
      </c>
      <c r="Q34" t="s">
        <v>120</v>
      </c>
    </row>
    <row r="35" spans="1:17" x14ac:dyDescent="0.25">
      <c r="A35" s="4">
        <v>7</v>
      </c>
      <c r="B35" t="s">
        <v>43</v>
      </c>
      <c r="C35" t="s">
        <v>44</v>
      </c>
      <c r="D35" t="s">
        <v>45</v>
      </c>
      <c r="E35" t="s">
        <v>46</v>
      </c>
      <c r="G35" s="4">
        <v>7</v>
      </c>
      <c r="H35" t="s">
        <v>27</v>
      </c>
      <c r="I35" t="s">
        <v>90</v>
      </c>
      <c r="J35" t="s">
        <v>90</v>
      </c>
      <c r="K35" t="s">
        <v>91</v>
      </c>
      <c r="M35" s="4">
        <v>7</v>
      </c>
      <c r="N35" t="s">
        <v>35</v>
      </c>
      <c r="O35" t="s">
        <v>121</v>
      </c>
      <c r="P35" t="s">
        <v>122</v>
      </c>
      <c r="Q35" t="s">
        <v>123</v>
      </c>
    </row>
    <row r="36" spans="1:17" x14ac:dyDescent="0.25">
      <c r="A36" s="4">
        <v>8</v>
      </c>
      <c r="B36" t="s">
        <v>47</v>
      </c>
      <c r="C36" t="s">
        <v>48</v>
      </c>
      <c r="D36" t="s">
        <v>49</v>
      </c>
      <c r="E36" t="s">
        <v>50</v>
      </c>
      <c r="G36" s="4">
        <v>8</v>
      </c>
      <c r="H36" t="s">
        <v>43</v>
      </c>
      <c r="I36" t="s">
        <v>92</v>
      </c>
      <c r="J36" t="s">
        <v>67</v>
      </c>
      <c r="K36" t="s">
        <v>80</v>
      </c>
      <c r="M36" s="4">
        <v>8</v>
      </c>
      <c r="N36" t="s">
        <v>39</v>
      </c>
      <c r="O36" t="s">
        <v>124</v>
      </c>
      <c r="P36" t="s">
        <v>98</v>
      </c>
      <c r="Q36" t="s">
        <v>125</v>
      </c>
    </row>
    <row r="37" spans="1:17" x14ac:dyDescent="0.25">
      <c r="A37" s="4"/>
      <c r="G37" s="4"/>
    </row>
    <row r="38" spans="1:17" x14ac:dyDescent="0.25">
      <c r="A38" s="2" t="s">
        <v>109</v>
      </c>
    </row>
    <row r="39" spans="1:17" x14ac:dyDescent="0.25">
      <c r="A39" t="s">
        <v>6</v>
      </c>
      <c r="B39" t="s">
        <v>7</v>
      </c>
      <c r="C39" t="s">
        <v>13</v>
      </c>
      <c r="D39" t="s">
        <v>14</v>
      </c>
      <c r="E39" t="s">
        <v>8</v>
      </c>
      <c r="G39" t="s">
        <v>6</v>
      </c>
      <c r="H39" t="s">
        <v>7</v>
      </c>
      <c r="I39" t="s">
        <v>15</v>
      </c>
      <c r="J39" t="s">
        <v>16</v>
      </c>
      <c r="K39" t="s">
        <v>9</v>
      </c>
      <c r="M39" t="s">
        <v>6</v>
      </c>
      <c r="N39" t="s">
        <v>7</v>
      </c>
      <c r="O39" t="s">
        <v>17</v>
      </c>
      <c r="P39" t="s">
        <v>18</v>
      </c>
      <c r="Q39" t="s">
        <v>10</v>
      </c>
    </row>
    <row r="40" spans="1:17" x14ac:dyDescent="0.25">
      <c r="A40" t="str">
        <f>"1"</f>
        <v>1</v>
      </c>
      <c r="B40" t="s">
        <v>51</v>
      </c>
      <c r="C40" t="s">
        <v>52</v>
      </c>
      <c r="D40" t="s">
        <v>53</v>
      </c>
      <c r="E40" t="s">
        <v>54</v>
      </c>
      <c r="G40" t="str">
        <f>"1"</f>
        <v>1</v>
      </c>
      <c r="H40" t="s">
        <v>55</v>
      </c>
      <c r="I40" t="s">
        <v>93</v>
      </c>
      <c r="J40" t="s">
        <v>94</v>
      </c>
      <c r="K40" t="s">
        <v>95</v>
      </c>
      <c r="M40" t="str">
        <f>"1"</f>
        <v>1</v>
      </c>
      <c r="N40" t="s">
        <v>55</v>
      </c>
      <c r="O40" t="s">
        <v>48</v>
      </c>
      <c r="P40" t="s">
        <v>74</v>
      </c>
      <c r="Q40" t="s">
        <v>126</v>
      </c>
    </row>
    <row r="41" spans="1:17" x14ac:dyDescent="0.25">
      <c r="A41" t="str">
        <f>"2"</f>
        <v>2</v>
      </c>
      <c r="B41" t="s">
        <v>55</v>
      </c>
      <c r="C41" t="s">
        <v>56</v>
      </c>
      <c r="D41" t="s">
        <v>52</v>
      </c>
      <c r="E41" t="s">
        <v>57</v>
      </c>
      <c r="G41" t="str">
        <f>"2"</f>
        <v>2</v>
      </c>
      <c r="H41" t="s">
        <v>58</v>
      </c>
      <c r="I41" t="s">
        <v>49</v>
      </c>
      <c r="J41" t="s">
        <v>96</v>
      </c>
      <c r="K41" t="s">
        <v>97</v>
      </c>
      <c r="M41" t="str">
        <f>"2"</f>
        <v>2</v>
      </c>
      <c r="N41" t="s">
        <v>51</v>
      </c>
      <c r="O41" t="s">
        <v>122</v>
      </c>
      <c r="P41" t="s">
        <v>127</v>
      </c>
      <c r="Q41" t="s">
        <v>128</v>
      </c>
    </row>
    <row r="42" spans="1:17" x14ac:dyDescent="0.25">
      <c r="A42" t="str">
        <f>"3"</f>
        <v>3</v>
      </c>
      <c r="B42" t="s">
        <v>58</v>
      </c>
      <c r="C42" t="s">
        <v>59</v>
      </c>
      <c r="D42" t="s">
        <v>60</v>
      </c>
      <c r="E42" t="s">
        <v>61</v>
      </c>
      <c r="G42" t="str">
        <f>"3"</f>
        <v>3</v>
      </c>
      <c r="H42" t="s">
        <v>62</v>
      </c>
      <c r="I42" t="s">
        <v>94</v>
      </c>
      <c r="J42" t="s">
        <v>98</v>
      </c>
      <c r="K42" t="s">
        <v>99</v>
      </c>
      <c r="M42" t="str">
        <f>"3"</f>
        <v>3</v>
      </c>
      <c r="N42" t="s">
        <v>58</v>
      </c>
      <c r="O42" t="s">
        <v>129</v>
      </c>
      <c r="P42" t="s">
        <v>94</v>
      </c>
      <c r="Q42" t="s">
        <v>130</v>
      </c>
    </row>
    <row r="43" spans="1:17" x14ac:dyDescent="0.25">
      <c r="A43" t="str">
        <f>"4"</f>
        <v>4</v>
      </c>
      <c r="B43" t="s">
        <v>62</v>
      </c>
      <c r="C43" t="s">
        <v>63</v>
      </c>
      <c r="D43" t="s">
        <v>64</v>
      </c>
      <c r="E43" t="s">
        <v>65</v>
      </c>
      <c r="G43" t="str">
        <f>"4"</f>
        <v>4</v>
      </c>
      <c r="H43" t="s">
        <v>51</v>
      </c>
      <c r="I43" t="s">
        <v>100</v>
      </c>
      <c r="J43" t="s">
        <v>73</v>
      </c>
      <c r="K43" t="s">
        <v>101</v>
      </c>
      <c r="M43" t="str">
        <f>"4"</f>
        <v>4</v>
      </c>
      <c r="N43" t="s">
        <v>62</v>
      </c>
      <c r="O43" t="s">
        <v>131</v>
      </c>
      <c r="P43" t="s">
        <v>49</v>
      </c>
      <c r="Q43" t="s">
        <v>132</v>
      </c>
    </row>
    <row r="44" spans="1:17" x14ac:dyDescent="0.25">
      <c r="A44" s="4">
        <v>5</v>
      </c>
      <c r="B44" t="s">
        <v>66</v>
      </c>
      <c r="C44" t="s">
        <v>67</v>
      </c>
      <c r="D44" t="s">
        <v>68</v>
      </c>
      <c r="E44" t="s">
        <v>69</v>
      </c>
      <c r="G44" s="4">
        <v>5</v>
      </c>
      <c r="H44" t="s">
        <v>66</v>
      </c>
      <c r="I44" t="s">
        <v>102</v>
      </c>
      <c r="J44" t="s">
        <v>103</v>
      </c>
      <c r="K44" t="s">
        <v>68</v>
      </c>
      <c r="M44" s="4">
        <v>5</v>
      </c>
      <c r="N44" t="s">
        <v>66</v>
      </c>
      <c r="O44" t="s">
        <v>133</v>
      </c>
      <c r="P44" t="s">
        <v>134</v>
      </c>
      <c r="Q44" t="s">
        <v>135</v>
      </c>
    </row>
    <row r="45" spans="1:17" x14ac:dyDescent="0.25">
      <c r="A45" s="4">
        <v>6</v>
      </c>
      <c r="B45" t="s">
        <v>70</v>
      </c>
      <c r="C45" t="s">
        <v>71</v>
      </c>
      <c r="D45" t="s">
        <v>72</v>
      </c>
      <c r="E45" t="s">
        <v>73</v>
      </c>
      <c r="G45" s="4">
        <v>6</v>
      </c>
      <c r="H45" t="s">
        <v>70</v>
      </c>
      <c r="I45" t="s">
        <v>104</v>
      </c>
      <c r="J45" t="s">
        <v>105</v>
      </c>
      <c r="K45" t="s">
        <v>106</v>
      </c>
      <c r="M45" s="4">
        <v>6</v>
      </c>
      <c r="N45" t="s">
        <v>70</v>
      </c>
      <c r="O45" t="s">
        <v>136</v>
      </c>
      <c r="P45" t="s">
        <v>72</v>
      </c>
      <c r="Q45" t="s">
        <v>137</v>
      </c>
    </row>
    <row r="46" spans="1:17" x14ac:dyDescent="0.25">
      <c r="A46" s="3"/>
      <c r="M46" s="3"/>
    </row>
    <row r="48" spans="1:17" ht="18.75" x14ac:dyDescent="0.3">
      <c r="B48" s="8" t="s">
        <v>138</v>
      </c>
      <c r="C48" s="8"/>
      <c r="D48" s="8"/>
    </row>
    <row r="50" spans="1:7" x14ac:dyDescent="0.25">
      <c r="A50" t="s">
        <v>6</v>
      </c>
      <c r="B50" t="s">
        <v>7</v>
      </c>
      <c r="C50" t="s">
        <v>8</v>
      </c>
      <c r="D50" t="s">
        <v>9</v>
      </c>
      <c r="E50" t="s">
        <v>10</v>
      </c>
      <c r="F50" t="s">
        <v>139</v>
      </c>
    </row>
    <row r="51" spans="1:7" x14ac:dyDescent="0.25">
      <c r="A51" t="str">
        <f>"1"</f>
        <v>1</v>
      </c>
      <c r="B51" t="str">
        <f>"Chippewa County"</f>
        <v>Chippewa County</v>
      </c>
      <c r="C51" t="str">
        <f>"617 - 8"</f>
        <v>617 - 8</v>
      </c>
      <c r="D51" t="str">
        <f>"446 - 2"</f>
        <v>446 - 2</v>
      </c>
      <c r="E51" t="str">
        <f>"468 - 4"</f>
        <v>468 - 4</v>
      </c>
      <c r="F51" t="str">
        <f>"1531 - 14"</f>
        <v>1531 - 14</v>
      </c>
    </row>
    <row r="52" spans="1:7" x14ac:dyDescent="0.25">
      <c r="A52" t="str">
        <f>""</f>
        <v/>
      </c>
      <c r="B52" t="str">
        <f>"Buntz, Ben  (205)"</f>
        <v>Buntz, Ben  (205)</v>
      </c>
      <c r="C52" t="str">
        <f>"172 - 4"</f>
        <v>172 - 4</v>
      </c>
      <c r="D52" t="str">
        <f>"133 - 0"</f>
        <v>133 - 0</v>
      </c>
      <c r="E52" t="str">
        <f>"153 - 2"</f>
        <v>153 - 2</v>
      </c>
      <c r="F52" t="str">
        <f>"458 - 6"</f>
        <v>458 - 6</v>
      </c>
    </row>
    <row r="53" spans="1:7" x14ac:dyDescent="0.25">
      <c r="A53" t="str">
        <f>""</f>
        <v/>
      </c>
      <c r="B53" t="str">
        <f>"Kempe, Kara (203)"</f>
        <v>Kempe, Kara (203)</v>
      </c>
      <c r="C53" t="str">
        <f>"153 - 0"</f>
        <v>153 - 0</v>
      </c>
      <c r="D53" t="str">
        <f>"124 - 0"</f>
        <v>124 - 0</v>
      </c>
      <c r="E53" t="str">
        <f>"128 - 2"</f>
        <v>128 - 2</v>
      </c>
      <c r="F53" t="str">
        <f>"405 - 2"</f>
        <v>405 - 2</v>
      </c>
    </row>
    <row r="54" spans="1:7" x14ac:dyDescent="0.25">
      <c r="A54" t="str">
        <f>""</f>
        <v/>
      </c>
      <c r="B54" t="str">
        <f>"Thompson, Brycen (101)"</f>
        <v>Thompson, Brycen (101)</v>
      </c>
      <c r="C54" t="str">
        <f>"149 - 2"</f>
        <v>149 - 2</v>
      </c>
      <c r="D54" t="str">
        <f>"86 - 1"</f>
        <v>86 - 1</v>
      </c>
      <c r="E54" t="str">
        <f>"102 - 0"</f>
        <v>102 - 0</v>
      </c>
      <c r="F54" t="str">
        <f>"337 - 3"</f>
        <v>337 - 3</v>
      </c>
    </row>
    <row r="55" spans="1:7" x14ac:dyDescent="0.25">
      <c r="A55" t="str">
        <f>""</f>
        <v/>
      </c>
      <c r="B55" t="str">
        <f>"Schutte, Ryan (204)"</f>
        <v>Schutte, Ryan (204)</v>
      </c>
      <c r="C55" t="str">
        <f>"143 - 2"</f>
        <v>143 - 2</v>
      </c>
      <c r="D55" t="str">
        <f>"103 - 1"</f>
        <v>103 - 1</v>
      </c>
      <c r="E55" t="str">
        <f>"85 - 0"</f>
        <v>85 - 0</v>
      </c>
      <c r="F55" t="str">
        <f>"331 - 3"</f>
        <v>331 - 3</v>
      </c>
    </row>
    <row r="57" spans="1:7" ht="18.75" x14ac:dyDescent="0.3">
      <c r="B57" s="1" t="s">
        <v>140</v>
      </c>
    </row>
    <row r="58" spans="1:7" ht="18.75" x14ac:dyDescent="0.3">
      <c r="B58" s="1"/>
    </row>
    <row r="59" spans="1:7" x14ac:dyDescent="0.25">
      <c r="A59" t="s">
        <v>6</v>
      </c>
      <c r="B59" t="s">
        <v>7</v>
      </c>
      <c r="C59" t="s">
        <v>15</v>
      </c>
      <c r="D59" t="s">
        <v>16</v>
      </c>
      <c r="E59" t="s">
        <v>141</v>
      </c>
      <c r="F59" t="s">
        <v>142</v>
      </c>
      <c r="G59" t="s">
        <v>11</v>
      </c>
    </row>
    <row r="60" spans="1:7" x14ac:dyDescent="0.25">
      <c r="A60" t="s">
        <v>143</v>
      </c>
      <c r="B60" t="s">
        <v>144</v>
      </c>
      <c r="C60" t="s">
        <v>145</v>
      </c>
      <c r="D60" t="s">
        <v>146</v>
      </c>
      <c r="E60" t="s">
        <v>145</v>
      </c>
      <c r="F60" t="s">
        <v>33</v>
      </c>
      <c r="G60" t="s">
        <v>147</v>
      </c>
    </row>
    <row r="61" spans="1:7" x14ac:dyDescent="0.25">
      <c r="A61" t="s">
        <v>148</v>
      </c>
      <c r="B61" t="s">
        <v>149</v>
      </c>
      <c r="C61" t="s">
        <v>146</v>
      </c>
      <c r="D61" t="s">
        <v>150</v>
      </c>
      <c r="E61" t="s">
        <v>151</v>
      </c>
      <c r="F61" t="s">
        <v>152</v>
      </c>
      <c r="G61" t="s">
        <v>153</v>
      </c>
    </row>
    <row r="62" spans="1:7" x14ac:dyDescent="0.25">
      <c r="A62" t="s">
        <v>154</v>
      </c>
      <c r="B62" t="s">
        <v>155</v>
      </c>
      <c r="C62" t="s">
        <v>156</v>
      </c>
      <c r="D62" t="s">
        <v>157</v>
      </c>
      <c r="E62" t="s">
        <v>88</v>
      </c>
      <c r="F62" t="s">
        <v>127</v>
      </c>
      <c r="G62" t="s">
        <v>158</v>
      </c>
    </row>
    <row r="63" spans="1:7" x14ac:dyDescent="0.25">
      <c r="A63" t="s">
        <v>159</v>
      </c>
      <c r="B63" t="s">
        <v>160</v>
      </c>
      <c r="C63" t="s">
        <v>92</v>
      </c>
      <c r="D63" t="s">
        <v>161</v>
      </c>
      <c r="E63" t="s">
        <v>82</v>
      </c>
      <c r="F63" t="s">
        <v>93</v>
      </c>
      <c r="G63" t="s">
        <v>162</v>
      </c>
    </row>
    <row r="64" spans="1:7" x14ac:dyDescent="0.25">
      <c r="A64" t="s">
        <v>163</v>
      </c>
      <c r="B64" t="s">
        <v>164</v>
      </c>
      <c r="C64" t="s">
        <v>129</v>
      </c>
      <c r="D64" t="s">
        <v>137</v>
      </c>
      <c r="E64" t="s">
        <v>71</v>
      </c>
      <c r="F64" t="s">
        <v>98</v>
      </c>
      <c r="G64" t="s">
        <v>165</v>
      </c>
    </row>
    <row r="65" spans="1:7" x14ac:dyDescent="0.25">
      <c r="A65" t="s">
        <v>166</v>
      </c>
      <c r="B65" t="s">
        <v>167</v>
      </c>
      <c r="C65" t="s">
        <v>71</v>
      </c>
      <c r="D65" t="s">
        <v>168</v>
      </c>
      <c r="E65" t="s">
        <v>169</v>
      </c>
      <c r="F65" t="s">
        <v>72</v>
      </c>
      <c r="G65" t="s">
        <v>170</v>
      </c>
    </row>
    <row r="67" spans="1:7" x14ac:dyDescent="0.25">
      <c r="B67" s="2" t="s">
        <v>171</v>
      </c>
    </row>
    <row r="68" spans="1:7" x14ac:dyDescent="0.25">
      <c r="A68" t="s">
        <v>6</v>
      </c>
      <c r="B68" t="s">
        <v>7</v>
      </c>
      <c r="C68" t="s">
        <v>15</v>
      </c>
      <c r="D68" t="s">
        <v>16</v>
      </c>
      <c r="E68" t="s">
        <v>141</v>
      </c>
      <c r="F68" t="s">
        <v>142</v>
      </c>
      <c r="G68" t="s">
        <v>11</v>
      </c>
    </row>
    <row r="69" spans="1:7" x14ac:dyDescent="0.25">
      <c r="A69" t="s">
        <v>143</v>
      </c>
      <c r="B69" t="s">
        <v>144</v>
      </c>
      <c r="C69" t="s">
        <v>145</v>
      </c>
      <c r="D69" t="s">
        <v>146</v>
      </c>
      <c r="E69" t="s">
        <v>145</v>
      </c>
      <c r="F69" t="s">
        <v>33</v>
      </c>
      <c r="G69" t="s">
        <v>147</v>
      </c>
    </row>
    <row r="71" spans="1:7" x14ac:dyDescent="0.25">
      <c r="B71" s="2" t="s">
        <v>172</v>
      </c>
    </row>
    <row r="72" spans="1:7" x14ac:dyDescent="0.25">
      <c r="A72" t="s">
        <v>6</v>
      </c>
      <c r="B72" t="s">
        <v>7</v>
      </c>
      <c r="C72" t="s">
        <v>15</v>
      </c>
      <c r="D72" t="s">
        <v>16</v>
      </c>
      <c r="E72" t="s">
        <v>141</v>
      </c>
      <c r="F72" t="s">
        <v>142</v>
      </c>
      <c r="G72" t="s">
        <v>11</v>
      </c>
    </row>
    <row r="73" spans="1:7" x14ac:dyDescent="0.25">
      <c r="A73" t="s">
        <v>143</v>
      </c>
      <c r="B73" t="s">
        <v>149</v>
      </c>
      <c r="C73" t="s">
        <v>146</v>
      </c>
      <c r="D73" t="s">
        <v>150</v>
      </c>
      <c r="E73" t="s">
        <v>151</v>
      </c>
      <c r="F73" t="s">
        <v>152</v>
      </c>
      <c r="G73" t="s">
        <v>153</v>
      </c>
    </row>
    <row r="74" spans="1:7" x14ac:dyDescent="0.25">
      <c r="A74" t="s">
        <v>148</v>
      </c>
      <c r="B74" t="s">
        <v>155</v>
      </c>
      <c r="C74" t="s">
        <v>156</v>
      </c>
      <c r="D74" t="s">
        <v>157</v>
      </c>
      <c r="E74" t="s">
        <v>88</v>
      </c>
      <c r="F74" t="s">
        <v>127</v>
      </c>
      <c r="G74" t="s">
        <v>158</v>
      </c>
    </row>
    <row r="75" spans="1:7" x14ac:dyDescent="0.25">
      <c r="A75" t="s">
        <v>154</v>
      </c>
      <c r="B75" t="s">
        <v>160</v>
      </c>
      <c r="C75" t="s">
        <v>92</v>
      </c>
      <c r="D75" t="s">
        <v>161</v>
      </c>
      <c r="E75" t="s">
        <v>82</v>
      </c>
      <c r="F75" t="s">
        <v>93</v>
      </c>
      <c r="G75" t="s">
        <v>162</v>
      </c>
    </row>
    <row r="76" spans="1:7" x14ac:dyDescent="0.25">
      <c r="A76">
        <v>4</v>
      </c>
      <c r="B76" t="s">
        <v>167</v>
      </c>
      <c r="C76" t="s">
        <v>71</v>
      </c>
      <c r="D76" t="s">
        <v>168</v>
      </c>
      <c r="E76" t="s">
        <v>169</v>
      </c>
      <c r="F76" t="s">
        <v>72</v>
      </c>
      <c r="G76" t="s">
        <v>170</v>
      </c>
    </row>
    <row r="78" spans="1:7" x14ac:dyDescent="0.25">
      <c r="B78" s="2" t="s">
        <v>173</v>
      </c>
    </row>
    <row r="79" spans="1:7" x14ac:dyDescent="0.25">
      <c r="A79" t="s">
        <v>6</v>
      </c>
      <c r="B79" t="s">
        <v>7</v>
      </c>
      <c r="C79" t="s">
        <v>15</v>
      </c>
      <c r="D79" t="s">
        <v>16</v>
      </c>
      <c r="E79" t="s">
        <v>141</v>
      </c>
      <c r="F79" t="s">
        <v>142</v>
      </c>
      <c r="G79" t="s">
        <v>11</v>
      </c>
    </row>
    <row r="80" spans="1:7" x14ac:dyDescent="0.25">
      <c r="A80" t="s">
        <v>143</v>
      </c>
      <c r="B80" t="s">
        <v>164</v>
      </c>
      <c r="C80" t="s">
        <v>129</v>
      </c>
      <c r="D80" t="s">
        <v>137</v>
      </c>
      <c r="E80" t="s">
        <v>71</v>
      </c>
      <c r="F80" t="s">
        <v>98</v>
      </c>
      <c r="G80" t="s">
        <v>165</v>
      </c>
    </row>
  </sheetData>
  <mergeCells count="2">
    <mergeCell ref="B1:D1"/>
    <mergeCell ref="B48:D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8F2DA-775C-4C52-8E49-0375D822E31B}">
  <dimension ref="A1:G24"/>
  <sheetViews>
    <sheetView workbookViewId="0">
      <selection activeCell="K17" sqref="K17"/>
    </sheetView>
  </sheetViews>
  <sheetFormatPr defaultRowHeight="15" x14ac:dyDescent="0.25"/>
  <cols>
    <col min="2" max="2" width="24.28515625" customWidth="1"/>
  </cols>
  <sheetData>
    <row r="1" spans="1:7" x14ac:dyDescent="0.25">
      <c r="B1" s="2" t="s">
        <v>140</v>
      </c>
    </row>
    <row r="3" spans="1:7" x14ac:dyDescent="0.25">
      <c r="A3" t="s">
        <v>6</v>
      </c>
      <c r="B3" t="s">
        <v>7</v>
      </c>
      <c r="C3" t="s">
        <v>15</v>
      </c>
      <c r="D3" t="s">
        <v>16</v>
      </c>
      <c r="E3" t="s">
        <v>141</v>
      </c>
      <c r="F3" t="s">
        <v>142</v>
      </c>
      <c r="G3" t="s">
        <v>11</v>
      </c>
    </row>
    <row r="4" spans="1:7" x14ac:dyDescent="0.25">
      <c r="A4" t="s">
        <v>143</v>
      </c>
      <c r="B4" t="s">
        <v>144</v>
      </c>
      <c r="C4" t="s">
        <v>145</v>
      </c>
      <c r="D4" t="s">
        <v>146</v>
      </c>
      <c r="E4" t="s">
        <v>145</v>
      </c>
      <c r="F4" t="s">
        <v>33</v>
      </c>
      <c r="G4" t="s">
        <v>147</v>
      </c>
    </row>
    <row r="5" spans="1:7" x14ac:dyDescent="0.25">
      <c r="A5" t="s">
        <v>148</v>
      </c>
      <c r="B5" t="s">
        <v>149</v>
      </c>
      <c r="C5" t="s">
        <v>146</v>
      </c>
      <c r="D5" t="s">
        <v>150</v>
      </c>
      <c r="E5" t="s">
        <v>151</v>
      </c>
      <c r="F5" t="s">
        <v>152</v>
      </c>
      <c r="G5" t="s">
        <v>153</v>
      </c>
    </row>
    <row r="6" spans="1:7" x14ac:dyDescent="0.25">
      <c r="A6" t="s">
        <v>154</v>
      </c>
      <c r="B6" t="s">
        <v>155</v>
      </c>
      <c r="C6" t="s">
        <v>156</v>
      </c>
      <c r="D6" t="s">
        <v>157</v>
      </c>
      <c r="E6" t="s">
        <v>88</v>
      </c>
      <c r="F6" t="s">
        <v>127</v>
      </c>
      <c r="G6" t="s">
        <v>158</v>
      </c>
    </row>
    <row r="7" spans="1:7" x14ac:dyDescent="0.25">
      <c r="A7" t="s">
        <v>159</v>
      </c>
      <c r="B7" t="s">
        <v>160</v>
      </c>
      <c r="C7" t="s">
        <v>92</v>
      </c>
      <c r="D7" t="s">
        <v>161</v>
      </c>
      <c r="E7" t="s">
        <v>82</v>
      </c>
      <c r="F7" t="s">
        <v>93</v>
      </c>
      <c r="G7" t="s">
        <v>162</v>
      </c>
    </row>
    <row r="8" spans="1:7" x14ac:dyDescent="0.25">
      <c r="A8" t="s">
        <v>163</v>
      </c>
      <c r="B8" t="s">
        <v>164</v>
      </c>
      <c r="C8" t="s">
        <v>129</v>
      </c>
      <c r="D8" t="s">
        <v>137</v>
      </c>
      <c r="E8" t="s">
        <v>71</v>
      </c>
      <c r="F8" t="s">
        <v>98</v>
      </c>
      <c r="G8" t="s">
        <v>165</v>
      </c>
    </row>
    <row r="9" spans="1:7" x14ac:dyDescent="0.25">
      <c r="A9" t="s">
        <v>166</v>
      </c>
      <c r="B9" t="s">
        <v>167</v>
      </c>
      <c r="C9" t="s">
        <v>71</v>
      </c>
      <c r="D9" t="s">
        <v>168</v>
      </c>
      <c r="E9" t="s">
        <v>169</v>
      </c>
      <c r="F9" t="s">
        <v>72</v>
      </c>
      <c r="G9" t="s">
        <v>170</v>
      </c>
    </row>
    <row r="11" spans="1:7" x14ac:dyDescent="0.25">
      <c r="B11" s="2" t="s">
        <v>171</v>
      </c>
    </row>
    <row r="12" spans="1:7" x14ac:dyDescent="0.25">
      <c r="A12" t="s">
        <v>6</v>
      </c>
      <c r="B12" t="s">
        <v>7</v>
      </c>
      <c r="C12" t="s">
        <v>15</v>
      </c>
      <c r="D12" t="s">
        <v>16</v>
      </c>
      <c r="E12" t="s">
        <v>141</v>
      </c>
      <c r="F12" t="s">
        <v>142</v>
      </c>
      <c r="G12" t="s">
        <v>11</v>
      </c>
    </row>
    <row r="13" spans="1:7" x14ac:dyDescent="0.25">
      <c r="A13" t="s">
        <v>143</v>
      </c>
      <c r="B13" t="s">
        <v>144</v>
      </c>
      <c r="C13" t="s">
        <v>145</v>
      </c>
      <c r="D13" t="s">
        <v>146</v>
      </c>
      <c r="E13" t="s">
        <v>145</v>
      </c>
      <c r="F13" t="s">
        <v>33</v>
      </c>
      <c r="G13" t="s">
        <v>147</v>
      </c>
    </row>
    <row r="15" spans="1:7" x14ac:dyDescent="0.25">
      <c r="B15" s="2" t="s">
        <v>172</v>
      </c>
    </row>
    <row r="16" spans="1:7" x14ac:dyDescent="0.25">
      <c r="A16" t="s">
        <v>6</v>
      </c>
      <c r="B16" t="s">
        <v>7</v>
      </c>
      <c r="C16" t="s">
        <v>15</v>
      </c>
      <c r="D16" t="s">
        <v>16</v>
      </c>
      <c r="E16" t="s">
        <v>141</v>
      </c>
      <c r="F16" t="s">
        <v>142</v>
      </c>
      <c r="G16" t="s">
        <v>11</v>
      </c>
    </row>
    <row r="17" spans="1:7" x14ac:dyDescent="0.25">
      <c r="A17" t="s">
        <v>143</v>
      </c>
      <c r="B17" t="s">
        <v>149</v>
      </c>
      <c r="C17" t="s">
        <v>146</v>
      </c>
      <c r="D17" t="s">
        <v>150</v>
      </c>
      <c r="E17" t="s">
        <v>151</v>
      </c>
      <c r="F17" t="s">
        <v>152</v>
      </c>
      <c r="G17" t="s">
        <v>153</v>
      </c>
    </row>
    <row r="18" spans="1:7" x14ac:dyDescent="0.25">
      <c r="A18" t="s">
        <v>148</v>
      </c>
      <c r="B18" t="s">
        <v>155</v>
      </c>
      <c r="C18" t="s">
        <v>156</v>
      </c>
      <c r="D18" t="s">
        <v>157</v>
      </c>
      <c r="E18" t="s">
        <v>88</v>
      </c>
      <c r="F18" t="s">
        <v>127</v>
      </c>
      <c r="G18" t="s">
        <v>158</v>
      </c>
    </row>
    <row r="19" spans="1:7" x14ac:dyDescent="0.25">
      <c r="A19" t="s">
        <v>154</v>
      </c>
      <c r="B19" t="s">
        <v>160</v>
      </c>
      <c r="C19" t="s">
        <v>92</v>
      </c>
      <c r="D19" t="s">
        <v>161</v>
      </c>
      <c r="E19" t="s">
        <v>82</v>
      </c>
      <c r="F19" t="s">
        <v>93</v>
      </c>
      <c r="G19" t="s">
        <v>162</v>
      </c>
    </row>
    <row r="20" spans="1:7" x14ac:dyDescent="0.25">
      <c r="A20">
        <v>4</v>
      </c>
      <c r="B20" t="s">
        <v>167</v>
      </c>
      <c r="C20" t="s">
        <v>71</v>
      </c>
      <c r="D20" t="s">
        <v>168</v>
      </c>
      <c r="E20" t="s">
        <v>169</v>
      </c>
      <c r="F20" t="s">
        <v>72</v>
      </c>
      <c r="G20" t="s">
        <v>170</v>
      </c>
    </row>
    <row r="22" spans="1:7" x14ac:dyDescent="0.25">
      <c r="B22" s="2" t="s">
        <v>173</v>
      </c>
    </row>
    <row r="23" spans="1:7" x14ac:dyDescent="0.25">
      <c r="A23" t="s">
        <v>6</v>
      </c>
      <c r="B23" t="s">
        <v>7</v>
      </c>
      <c r="C23" t="s">
        <v>15</v>
      </c>
      <c r="D23" t="s">
        <v>16</v>
      </c>
      <c r="E23" t="s">
        <v>141</v>
      </c>
      <c r="F23" t="s">
        <v>142</v>
      </c>
      <c r="G23" t="s">
        <v>11</v>
      </c>
    </row>
    <row r="24" spans="1:7" x14ac:dyDescent="0.25">
      <c r="A24" t="s">
        <v>143</v>
      </c>
      <c r="B24" t="s">
        <v>164</v>
      </c>
      <c r="C24" t="s">
        <v>129</v>
      </c>
      <c r="D24" t="s">
        <v>137</v>
      </c>
      <c r="E24" t="s">
        <v>71</v>
      </c>
      <c r="F24" t="s">
        <v>98</v>
      </c>
      <c r="G24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2998-3DE4-49DB-9649-B704B7A363CA}">
  <dimension ref="A1:E44"/>
  <sheetViews>
    <sheetView workbookViewId="0">
      <selection activeCell="G28" sqref="G28"/>
    </sheetView>
  </sheetViews>
  <sheetFormatPr defaultRowHeight="15" x14ac:dyDescent="0.25"/>
  <cols>
    <col min="2" max="2" width="25.85546875" customWidth="1"/>
    <col min="3" max="3" width="16.28515625" customWidth="1"/>
    <col min="5" max="5" width="9.140625" style="3"/>
  </cols>
  <sheetData>
    <row r="1" spans="1:5" ht="18.75" x14ac:dyDescent="0.3">
      <c r="B1" s="1" t="s">
        <v>195</v>
      </c>
    </row>
    <row r="3" spans="1:5" x14ac:dyDescent="0.25">
      <c r="A3" s="2" t="s">
        <v>174</v>
      </c>
      <c r="B3" s="2" t="s">
        <v>194</v>
      </c>
    </row>
    <row r="4" spans="1:5" x14ac:dyDescent="0.25">
      <c r="A4" s="5" t="s">
        <v>6</v>
      </c>
      <c r="B4" s="5" t="s">
        <v>175</v>
      </c>
      <c r="C4" s="5" t="s">
        <v>0</v>
      </c>
      <c r="D4" s="5" t="s">
        <v>176</v>
      </c>
      <c r="E4" s="6" t="s">
        <v>177</v>
      </c>
    </row>
    <row r="5" spans="1:5" x14ac:dyDescent="0.25">
      <c r="A5" s="3">
        <v>1</v>
      </c>
      <c r="B5" t="str">
        <f>"Elsinger, Hollyann (208)"</f>
        <v>Elsinger, Hollyann (208)</v>
      </c>
      <c r="C5" t="s">
        <v>180</v>
      </c>
      <c r="D5" s="3">
        <v>15</v>
      </c>
      <c r="E5" s="3">
        <v>13</v>
      </c>
    </row>
    <row r="6" spans="1:5" x14ac:dyDescent="0.25">
      <c r="A6" s="3">
        <v>2</v>
      </c>
      <c r="B6" t="str">
        <f>"Jelinek, Drew (207)"</f>
        <v>Jelinek, Drew (207)</v>
      </c>
      <c r="C6" t="s">
        <v>179</v>
      </c>
      <c r="D6" s="3">
        <v>14</v>
      </c>
      <c r="E6" s="3">
        <v>11</v>
      </c>
    </row>
    <row r="7" spans="1:5" x14ac:dyDescent="0.25">
      <c r="A7" s="3">
        <v>3</v>
      </c>
      <c r="B7" t="str">
        <f>"Muckler, Eli (201)"</f>
        <v>Muckler, Eli (201)</v>
      </c>
      <c r="C7" t="s">
        <v>3</v>
      </c>
      <c r="D7" s="3">
        <v>17</v>
      </c>
      <c r="E7" s="3">
        <v>10</v>
      </c>
    </row>
    <row r="8" spans="1:5" x14ac:dyDescent="0.25">
      <c r="A8" s="3">
        <v>4</v>
      </c>
      <c r="B8" t="str">
        <f>"Sammon, Elizabeth (301)"</f>
        <v>Sammon, Elizabeth (301)</v>
      </c>
      <c r="C8" t="s">
        <v>178</v>
      </c>
      <c r="D8" s="3">
        <v>18</v>
      </c>
      <c r="E8" s="3">
        <v>10</v>
      </c>
    </row>
    <row r="9" spans="1:5" x14ac:dyDescent="0.25">
      <c r="A9" s="3">
        <v>5</v>
      </c>
      <c r="B9" t="str">
        <f>"Buntz, Ben  (205)"</f>
        <v>Buntz, Ben  (205)</v>
      </c>
      <c r="C9" t="s">
        <v>179</v>
      </c>
      <c r="D9" s="3">
        <v>14</v>
      </c>
      <c r="E9" s="3">
        <v>9</v>
      </c>
    </row>
    <row r="10" spans="1:5" x14ac:dyDescent="0.25">
      <c r="A10" s="3">
        <v>6</v>
      </c>
      <c r="B10" t="s">
        <v>70</v>
      </c>
      <c r="C10" t="s">
        <v>196</v>
      </c>
      <c r="D10" s="3">
        <v>9</v>
      </c>
      <c r="E10" s="3">
        <v>8</v>
      </c>
    </row>
    <row r="11" spans="1:5" x14ac:dyDescent="0.25">
      <c r="A11" s="3">
        <v>7</v>
      </c>
      <c r="B11" t="str">
        <f>"Schutte, Ryan (204)"</f>
        <v>Schutte, Ryan (204)</v>
      </c>
      <c r="C11" t="s">
        <v>179</v>
      </c>
      <c r="D11" s="3">
        <v>16</v>
      </c>
      <c r="E11" s="3">
        <v>8</v>
      </c>
    </row>
    <row r="12" spans="1:5" x14ac:dyDescent="0.25">
      <c r="A12" s="3">
        <v>8</v>
      </c>
      <c r="B12" s="7" t="s">
        <v>197</v>
      </c>
      <c r="C12" t="s">
        <v>178</v>
      </c>
      <c r="D12" s="3">
        <v>15</v>
      </c>
      <c r="E12" s="3">
        <v>7</v>
      </c>
    </row>
    <row r="13" spans="1:5" x14ac:dyDescent="0.25">
      <c r="A13" s="3">
        <v>9</v>
      </c>
      <c r="B13" t="s">
        <v>51</v>
      </c>
      <c r="C13" t="s">
        <v>179</v>
      </c>
      <c r="D13" s="3">
        <v>12</v>
      </c>
      <c r="E13" s="3">
        <v>7</v>
      </c>
    </row>
    <row r="14" spans="1:5" x14ac:dyDescent="0.25">
      <c r="A14" s="3">
        <v>10</v>
      </c>
      <c r="B14" t="s">
        <v>35</v>
      </c>
      <c r="C14" t="s">
        <v>179</v>
      </c>
      <c r="D14" s="3">
        <v>16</v>
      </c>
      <c r="E14" s="3">
        <v>6</v>
      </c>
    </row>
    <row r="15" spans="1:5" x14ac:dyDescent="0.25">
      <c r="A15" s="3">
        <v>11</v>
      </c>
      <c r="B15" t="str">
        <f>"McCullough, Molly (202)"</f>
        <v>McCullough, Molly (202)</v>
      </c>
      <c r="C15" t="s">
        <v>2</v>
      </c>
      <c r="D15" s="3">
        <v>14</v>
      </c>
      <c r="E15" s="3">
        <v>5</v>
      </c>
    </row>
    <row r="16" spans="1:5" x14ac:dyDescent="0.25">
      <c r="D16" s="3"/>
    </row>
    <row r="18" spans="1:5" x14ac:dyDescent="0.25">
      <c r="A18" s="2" t="s">
        <v>181</v>
      </c>
      <c r="B18" s="2" t="s">
        <v>194</v>
      </c>
    </row>
    <row r="19" spans="1:5" x14ac:dyDescent="0.25">
      <c r="A19" s="5" t="s">
        <v>6</v>
      </c>
      <c r="B19" s="5" t="s">
        <v>175</v>
      </c>
      <c r="C19" s="5" t="s">
        <v>0</v>
      </c>
      <c r="D19" s="5"/>
      <c r="E19" s="6" t="s">
        <v>177</v>
      </c>
    </row>
    <row r="20" spans="1:5" x14ac:dyDescent="0.25">
      <c r="A20" s="3">
        <v>1</v>
      </c>
      <c r="B20" t="s">
        <v>210</v>
      </c>
      <c r="C20" t="s">
        <v>196</v>
      </c>
      <c r="E20" s="3">
        <v>13</v>
      </c>
    </row>
    <row r="21" spans="1:5" x14ac:dyDescent="0.25">
      <c r="A21" s="3">
        <v>2</v>
      </c>
      <c r="B21" t="s">
        <v>191</v>
      </c>
      <c r="C21" t="s">
        <v>180</v>
      </c>
      <c r="E21" s="3">
        <v>13</v>
      </c>
    </row>
    <row r="22" spans="1:5" x14ac:dyDescent="0.25">
      <c r="A22" s="3">
        <v>3</v>
      </c>
      <c r="B22" t="s">
        <v>188</v>
      </c>
      <c r="C22" t="s">
        <v>179</v>
      </c>
      <c r="E22" s="3">
        <v>13</v>
      </c>
    </row>
    <row r="23" spans="1:5" x14ac:dyDescent="0.25">
      <c r="A23" s="3">
        <v>4</v>
      </c>
      <c r="B23" t="s">
        <v>209</v>
      </c>
      <c r="C23" t="s">
        <v>179</v>
      </c>
      <c r="E23" s="3">
        <v>13</v>
      </c>
    </row>
    <row r="24" spans="1:5" x14ac:dyDescent="0.25">
      <c r="A24" s="3">
        <v>5</v>
      </c>
      <c r="B24" t="s">
        <v>208</v>
      </c>
      <c r="C24" t="s">
        <v>3</v>
      </c>
      <c r="E24" s="3">
        <v>13</v>
      </c>
    </row>
    <row r="25" spans="1:5" x14ac:dyDescent="0.25">
      <c r="A25" s="3">
        <v>6</v>
      </c>
      <c r="B25" t="s">
        <v>190</v>
      </c>
      <c r="C25" t="s">
        <v>179</v>
      </c>
      <c r="E25" s="3">
        <v>13</v>
      </c>
    </row>
    <row r="26" spans="1:5" x14ac:dyDescent="0.25">
      <c r="A26" s="3">
        <v>7</v>
      </c>
      <c r="B26" t="s">
        <v>183</v>
      </c>
      <c r="C26" t="s">
        <v>179</v>
      </c>
      <c r="E26" s="3">
        <v>13</v>
      </c>
    </row>
    <row r="27" spans="1:5" x14ac:dyDescent="0.25">
      <c r="A27" s="3">
        <v>8</v>
      </c>
      <c r="B27" t="s">
        <v>182</v>
      </c>
      <c r="C27" t="s">
        <v>3</v>
      </c>
      <c r="E27" s="3">
        <v>11</v>
      </c>
    </row>
    <row r="28" spans="1:5" x14ac:dyDescent="0.25">
      <c r="A28" s="3">
        <v>9</v>
      </c>
      <c r="B28" t="s">
        <v>207</v>
      </c>
      <c r="C28" t="s">
        <v>179</v>
      </c>
      <c r="E28" s="3">
        <v>11</v>
      </c>
    </row>
    <row r="29" spans="1:5" x14ac:dyDescent="0.25">
      <c r="A29" s="3">
        <v>10</v>
      </c>
      <c r="B29" t="s">
        <v>206</v>
      </c>
      <c r="C29" t="s">
        <v>196</v>
      </c>
      <c r="E29" s="3">
        <v>11</v>
      </c>
    </row>
    <row r="30" spans="1:5" x14ac:dyDescent="0.25">
      <c r="A30" s="3">
        <v>11</v>
      </c>
      <c r="B30" t="s">
        <v>193</v>
      </c>
      <c r="C30" t="s">
        <v>179</v>
      </c>
      <c r="E30" s="3">
        <v>11</v>
      </c>
    </row>
    <row r="31" spans="1:5" x14ac:dyDescent="0.25">
      <c r="A31" s="3">
        <v>12</v>
      </c>
      <c r="B31" t="s">
        <v>205</v>
      </c>
      <c r="C31" t="s">
        <v>179</v>
      </c>
      <c r="E31" s="3">
        <v>11</v>
      </c>
    </row>
    <row r="32" spans="1:5" x14ac:dyDescent="0.25">
      <c r="A32" s="3">
        <v>13</v>
      </c>
      <c r="B32" t="s">
        <v>189</v>
      </c>
      <c r="C32" t="s">
        <v>179</v>
      </c>
      <c r="E32" s="3">
        <v>11</v>
      </c>
    </row>
    <row r="33" spans="1:5" x14ac:dyDescent="0.25">
      <c r="A33" s="3">
        <v>14</v>
      </c>
      <c r="B33" t="s">
        <v>204</v>
      </c>
      <c r="C33" t="s">
        <v>179</v>
      </c>
      <c r="E33" s="3">
        <v>11</v>
      </c>
    </row>
    <row r="34" spans="1:5" x14ac:dyDescent="0.25">
      <c r="A34" s="3">
        <v>15</v>
      </c>
      <c r="B34" t="s">
        <v>203</v>
      </c>
      <c r="C34" t="s">
        <v>4</v>
      </c>
      <c r="E34" s="3">
        <v>11</v>
      </c>
    </row>
    <row r="35" spans="1:5" x14ac:dyDescent="0.25">
      <c r="A35" s="3">
        <v>16</v>
      </c>
      <c r="B35" t="s">
        <v>202</v>
      </c>
      <c r="C35" t="s">
        <v>1</v>
      </c>
      <c r="E35" s="3">
        <v>10</v>
      </c>
    </row>
    <row r="36" spans="1:5" x14ac:dyDescent="0.25">
      <c r="A36" s="3">
        <v>17</v>
      </c>
      <c r="B36" t="s">
        <v>201</v>
      </c>
      <c r="C36" t="s">
        <v>3</v>
      </c>
      <c r="E36" s="3">
        <v>8</v>
      </c>
    </row>
    <row r="37" spans="1:5" x14ac:dyDescent="0.25">
      <c r="A37" s="3">
        <v>18</v>
      </c>
      <c r="B37" t="s">
        <v>200</v>
      </c>
      <c r="C37" t="s">
        <v>2</v>
      </c>
      <c r="E37" s="3">
        <v>8</v>
      </c>
    </row>
    <row r="38" spans="1:5" x14ac:dyDescent="0.25">
      <c r="A38" s="3">
        <v>19</v>
      </c>
      <c r="B38" t="s">
        <v>184</v>
      </c>
      <c r="C38" t="s">
        <v>178</v>
      </c>
      <c r="E38" s="3">
        <v>8</v>
      </c>
    </row>
    <row r="39" spans="1:5" x14ac:dyDescent="0.25">
      <c r="A39" s="3">
        <v>20</v>
      </c>
      <c r="B39" t="s">
        <v>186</v>
      </c>
      <c r="C39" t="s">
        <v>179</v>
      </c>
      <c r="E39" s="3">
        <v>8</v>
      </c>
    </row>
    <row r="40" spans="1:5" x14ac:dyDescent="0.25">
      <c r="A40" s="3">
        <v>21</v>
      </c>
      <c r="B40" t="s">
        <v>199</v>
      </c>
      <c r="C40" t="s">
        <v>2</v>
      </c>
      <c r="E40" s="3">
        <v>7</v>
      </c>
    </row>
    <row r="41" spans="1:5" x14ac:dyDescent="0.25">
      <c r="A41" s="3">
        <v>22</v>
      </c>
      <c r="B41" t="s">
        <v>187</v>
      </c>
      <c r="C41" t="s">
        <v>179</v>
      </c>
      <c r="E41" s="3">
        <v>7</v>
      </c>
    </row>
    <row r="42" spans="1:5" x14ac:dyDescent="0.25">
      <c r="A42" s="3">
        <v>23</v>
      </c>
      <c r="B42" t="s">
        <v>185</v>
      </c>
      <c r="C42" t="s">
        <v>179</v>
      </c>
      <c r="E42" s="3">
        <v>7</v>
      </c>
    </row>
    <row r="43" spans="1:5" x14ac:dyDescent="0.25">
      <c r="A43" s="3">
        <v>24</v>
      </c>
      <c r="B43" t="s">
        <v>198</v>
      </c>
      <c r="C43" t="s">
        <v>179</v>
      </c>
      <c r="E43" s="3">
        <v>5</v>
      </c>
    </row>
    <row r="44" spans="1:5" x14ac:dyDescent="0.25">
      <c r="A44" s="3">
        <v>25</v>
      </c>
      <c r="B44" t="s">
        <v>192</v>
      </c>
      <c r="C44" t="s">
        <v>3</v>
      </c>
      <c r="E44" s="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40 Shot Stand</vt:lpstr>
      <vt:lpstr>Naturalist Event</vt:lpstr>
      <vt:lpstr>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Tiry</dc:creator>
  <cp:lastModifiedBy>Justin Lieck</cp:lastModifiedBy>
  <cp:lastPrinted>2024-04-13T16:28:13Z</cp:lastPrinted>
  <dcterms:created xsi:type="dcterms:W3CDTF">2024-04-12T20:16:22Z</dcterms:created>
  <dcterms:modified xsi:type="dcterms:W3CDTF">2024-04-15T16:30:28Z</dcterms:modified>
</cp:coreProperties>
</file>