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ECCCAAE4-9BAF-40CA-AE2F-E46A6E52594F}" xr6:coauthVersionLast="47" xr6:coauthVersionMax="47" xr10:uidLastSave="{00000000-0000-0000-0000-000000000000}"/>
  <bookViews>
    <workbookView xWindow="-11205" yWindow="345" windowWidth="9165" windowHeight="14280" activeTab="1" xr2:uid="{15DBC273-BA82-4F82-B6A6-C50E5DC92E24}"/>
  </bookViews>
  <sheets>
    <sheet name="Jr. Olym. CMP Results" sheetId="1" r:id="rId1"/>
    <sheet name="Naturalist Event Resul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4" i="1" l="1"/>
  <c r="Z34" i="1"/>
  <c r="Y34" i="1"/>
  <c r="X34" i="1"/>
  <c r="W34" i="1"/>
  <c r="AA33" i="1"/>
  <c r="Z33" i="1"/>
  <c r="Y33" i="1"/>
  <c r="X33" i="1"/>
  <c r="W33" i="1"/>
  <c r="AA32" i="1"/>
  <c r="Z32" i="1"/>
  <c r="Y32" i="1"/>
  <c r="X32" i="1"/>
  <c r="W32" i="1"/>
  <c r="AA27" i="1"/>
  <c r="Z27" i="1"/>
  <c r="Y27" i="1"/>
  <c r="X27" i="1"/>
  <c r="W27" i="1"/>
  <c r="AA26" i="1"/>
  <c r="Z26" i="1"/>
  <c r="Y26" i="1"/>
  <c r="X26" i="1"/>
  <c r="W26" i="1"/>
  <c r="AA25" i="1"/>
  <c r="Z25" i="1"/>
  <c r="Y25" i="1"/>
  <c r="X25" i="1"/>
  <c r="W25" i="1"/>
  <c r="AA20" i="1"/>
  <c r="Z20" i="1"/>
  <c r="Y20" i="1"/>
  <c r="X20" i="1"/>
  <c r="W20" i="1"/>
  <c r="AA19" i="1"/>
  <c r="Z19" i="1"/>
  <c r="Y19" i="1"/>
  <c r="X19" i="1"/>
  <c r="W19" i="1"/>
  <c r="AA18" i="1"/>
  <c r="Z18" i="1"/>
  <c r="Y18" i="1"/>
  <c r="X18" i="1"/>
  <c r="W18" i="1"/>
  <c r="T34" i="1"/>
  <c r="S34" i="1"/>
  <c r="R34" i="1"/>
  <c r="Q34" i="1"/>
  <c r="P34" i="1"/>
  <c r="T33" i="1"/>
  <c r="S33" i="1"/>
  <c r="R33" i="1"/>
  <c r="Q33" i="1"/>
  <c r="P33" i="1"/>
  <c r="T32" i="1"/>
  <c r="S32" i="1"/>
  <c r="R32" i="1"/>
  <c r="Q32" i="1"/>
  <c r="P32" i="1"/>
  <c r="T27" i="1"/>
  <c r="S27" i="1"/>
  <c r="R27" i="1"/>
  <c r="Q27" i="1"/>
  <c r="P27" i="1"/>
  <c r="T26" i="1"/>
  <c r="S26" i="1"/>
  <c r="R26" i="1"/>
  <c r="Q26" i="1"/>
  <c r="P26" i="1"/>
  <c r="T25" i="1"/>
  <c r="S25" i="1"/>
  <c r="R25" i="1"/>
  <c r="Q25" i="1"/>
  <c r="P25" i="1"/>
  <c r="T20" i="1"/>
  <c r="S20" i="1"/>
  <c r="R20" i="1"/>
  <c r="Q20" i="1"/>
  <c r="P20" i="1"/>
  <c r="T19" i="1"/>
  <c r="S19" i="1"/>
  <c r="R19" i="1"/>
  <c r="Q19" i="1"/>
  <c r="P19" i="1"/>
  <c r="T18" i="1"/>
  <c r="S18" i="1"/>
  <c r="R18" i="1"/>
  <c r="Q18" i="1"/>
  <c r="P18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<sst xmlns="http://schemas.openxmlformats.org/spreadsheetml/2006/main" count="133" uniqueCount="54">
  <si>
    <t>2023 JO Overall</t>
  </si>
  <si>
    <t xml:space="preserve"> JO Overall</t>
  </si>
  <si>
    <t>Rank</t>
  </si>
  <si>
    <t>Participant</t>
  </si>
  <si>
    <t>Prone</t>
  </si>
  <si>
    <t>Standing</t>
  </si>
  <si>
    <t>Kneeling</t>
  </si>
  <si>
    <t>Individual</t>
  </si>
  <si>
    <t>Junior Olympics Overall In Age Group</t>
  </si>
  <si>
    <t>OLDEST AGE GROUP (15-19)</t>
  </si>
  <si>
    <t>INTERMEDIATE AGE GROUP (12-14)</t>
  </si>
  <si>
    <t>YOUNGEST AGE GROUP (8-11)</t>
  </si>
  <si>
    <t>PR 1</t>
  </si>
  <si>
    <t>PR 2</t>
  </si>
  <si>
    <t>ST 1</t>
  </si>
  <si>
    <t>ST 2</t>
  </si>
  <si>
    <t>KN 1</t>
  </si>
  <si>
    <t>KN 2</t>
  </si>
  <si>
    <t>YOUTH</t>
  </si>
  <si>
    <t>Name</t>
  </si>
  <si>
    <t>County</t>
  </si>
  <si>
    <t>Age</t>
  </si>
  <si>
    <t>Points</t>
  </si>
  <si>
    <t>Richland</t>
  </si>
  <si>
    <t>Pierce</t>
  </si>
  <si>
    <t>Chippewa</t>
  </si>
  <si>
    <t>Drew Jelinek</t>
  </si>
  <si>
    <t>Samantha Carriere</t>
  </si>
  <si>
    <t>Jackson</t>
  </si>
  <si>
    <t>Brycen Thompson</t>
  </si>
  <si>
    <t>Holly Elsinger</t>
  </si>
  <si>
    <t>Washington</t>
  </si>
  <si>
    <t>Ryan Schutte</t>
  </si>
  <si>
    <t>ADULTS</t>
  </si>
  <si>
    <t>Amber Muckler</t>
  </si>
  <si>
    <t>Possible Points=13</t>
  </si>
  <si>
    <t>Heather Mark</t>
  </si>
  <si>
    <t>Katie Jelinek</t>
  </si>
  <si>
    <t>Cassie Peck</t>
  </si>
  <si>
    <t>Marathon</t>
  </si>
  <si>
    <t>Josh Seidl</t>
  </si>
  <si>
    <t>Sarah Eloranta</t>
  </si>
  <si>
    <t>Florence</t>
  </si>
  <si>
    <t>Sonia Buntz</t>
  </si>
  <si>
    <t>Steve Meyer</t>
  </si>
  <si>
    <t>Jesse Thompson</t>
  </si>
  <si>
    <t>Toni Seidl</t>
  </si>
  <si>
    <t>2024 4-H/WISCONSIN JUNIOR OLYMPICS WILDFLOWER IDENTIFICATION</t>
  </si>
  <si>
    <t>Ben Buntz</t>
  </si>
  <si>
    <t>Elizabeth Sammon</t>
  </si>
  <si>
    <t>Eli Muckler</t>
  </si>
  <si>
    <t>Wyatt Mark</t>
  </si>
  <si>
    <t>Clay Porter</t>
  </si>
  <si>
    <t>Clay Peck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</si>
</sst>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indexed="8"/>
      <name val="Calibri"/>
      <family val="2"/>
    </font>
    <font>
      <u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725D-EC13-491B-93CC-76326277AB8E}">
  <dimension ref="A1:AC36"/>
  <sheetViews>
    <sheetView workbookViewId="0">
      <selection sqref="A1:XFD1048576"/>
    </sheetView>
  </sheetViews>
  <sheetFormatPr defaultRowHeight="15" x14ac:dyDescent="0.25"/>
  <cols>
    <col min="1" max="1" width="9.140625" style="1"/>
    <col min="2" max="2" width="26.42578125" customWidth="1"/>
    <col min="6" max="6" width="11" customWidth="1"/>
    <col min="7" max="8" width="3" style="2" customWidth="1"/>
    <col min="9" max="9" width="9.140625" style="1"/>
    <col min="10" max="10" width="25.7109375" customWidth="1"/>
    <col min="14" max="15" width="3" style="2" customWidth="1"/>
    <col min="16" max="16" width="9.140625" style="1"/>
    <col min="17" max="17" width="26.28515625" customWidth="1"/>
    <col min="21" max="22" width="3" style="2" customWidth="1"/>
    <col min="23" max="23" width="9.140625" style="1"/>
    <col min="24" max="24" width="28.7109375" customWidth="1"/>
    <col min="28" max="29" width="3" style="2" customWidth="1"/>
  </cols>
  <sheetData>
    <row r="1" spans="1:29" ht="18.75" x14ac:dyDescent="0.3">
      <c r="B1" s="11" t="s">
        <v>0</v>
      </c>
      <c r="C1" s="11"/>
      <c r="D1" s="11"/>
    </row>
    <row r="2" spans="1:29" ht="18.75" x14ac:dyDescent="0.3">
      <c r="B2" s="11" t="s">
        <v>1</v>
      </c>
      <c r="C2" s="11"/>
      <c r="D2" s="11"/>
      <c r="G2" s="4"/>
      <c r="H2" s="4"/>
      <c r="N2" s="4"/>
      <c r="O2" s="4"/>
      <c r="U2" s="4"/>
      <c r="V2" s="4"/>
      <c r="AB2" s="4"/>
      <c r="AC2" s="4"/>
    </row>
    <row r="3" spans="1:29" x14ac:dyDescent="0.25">
      <c r="A3" s="1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</row>
    <row r="4" spans="1:29" x14ac:dyDescent="0.25">
      <c r="A4" s="1" t="str">
        <f>"1"</f>
        <v>1</v>
      </c>
      <c r="B4" t="str">
        <f>"Muckler, Eli (283138)"</f>
        <v>Muckler, Eli (283138)</v>
      </c>
      <c r="C4" t="str">
        <f>"183 - 8"</f>
        <v>183 - 8</v>
      </c>
      <c r="D4" t="str">
        <f>"163 - 0"</f>
        <v>163 - 0</v>
      </c>
      <c r="E4" t="str">
        <f>"192 - 11"</f>
        <v>192 - 11</v>
      </c>
      <c r="F4" t="str">
        <f>"538 - 19"</f>
        <v>538 - 19</v>
      </c>
    </row>
    <row r="5" spans="1:29" x14ac:dyDescent="0.25">
      <c r="A5" s="1" t="str">
        <f>"2"</f>
        <v>2</v>
      </c>
      <c r="B5" t="str">
        <f>"Elsinger, Hollyann (406257)"</f>
        <v>Elsinger, Hollyann (406257)</v>
      </c>
      <c r="C5" t="str">
        <f>"170 - 5"</f>
        <v>170 - 5</v>
      </c>
      <c r="D5" t="str">
        <f>"144 - 0"</f>
        <v>144 - 0</v>
      </c>
      <c r="E5" t="str">
        <f>"150 - 3"</f>
        <v>150 - 3</v>
      </c>
      <c r="F5" t="str">
        <f>"464 - 8"</f>
        <v>464 - 8</v>
      </c>
    </row>
    <row r="6" spans="1:29" x14ac:dyDescent="0.25">
      <c r="A6" s="1" t="str">
        <f>"3"</f>
        <v>3</v>
      </c>
      <c r="B6" t="str">
        <f>"Carriere, Sami (438459)"</f>
        <v>Carriere, Sami (438459)</v>
      </c>
      <c r="C6" t="str">
        <f>"172 - 2"</f>
        <v>172 - 2</v>
      </c>
      <c r="D6" t="str">
        <f>"131 - 0"</f>
        <v>131 - 0</v>
      </c>
      <c r="E6" t="str">
        <f>"141 - 1"</f>
        <v>141 - 1</v>
      </c>
      <c r="F6" t="str">
        <f>"444 - 3"</f>
        <v>444 - 3</v>
      </c>
    </row>
    <row r="7" spans="1:29" x14ac:dyDescent="0.25">
      <c r="A7" s="1" t="str">
        <f>"4"</f>
        <v>4</v>
      </c>
      <c r="B7" t="str">
        <f>"Sammon, Elizabeth (442201)"</f>
        <v>Sammon, Elizabeth (442201)</v>
      </c>
      <c r="C7" t="str">
        <f>"158 - 3"</f>
        <v>158 - 3</v>
      </c>
      <c r="D7" t="str">
        <f>"108 - 0"</f>
        <v>108 - 0</v>
      </c>
      <c r="E7" t="str">
        <f>"134 - 0"</f>
        <v>134 - 0</v>
      </c>
      <c r="F7" t="str">
        <f>"400 - 3"</f>
        <v>400 - 3</v>
      </c>
    </row>
    <row r="8" spans="1:29" x14ac:dyDescent="0.25">
      <c r="A8" s="1" t="str">
        <f>"5"</f>
        <v>5</v>
      </c>
      <c r="B8" t="str">
        <f>"Porter, Clay (466149)"</f>
        <v>Porter, Clay (466149)</v>
      </c>
      <c r="C8" t="str">
        <f>"167 - 1"</f>
        <v>167 - 1</v>
      </c>
      <c r="D8" t="str">
        <f>"96 - 0"</f>
        <v>96 - 0</v>
      </c>
      <c r="E8" t="str">
        <f>"109 - 0"</f>
        <v>109 - 0</v>
      </c>
      <c r="F8" t="str">
        <f>"372 - 1"</f>
        <v>372 - 1</v>
      </c>
    </row>
    <row r="9" spans="1:29" x14ac:dyDescent="0.25">
      <c r="A9" s="1" t="str">
        <f>"6"</f>
        <v>6</v>
      </c>
      <c r="B9" t="str">
        <f>"Schutte, Ryan (383362)"</f>
        <v>Schutte, Ryan (383362)</v>
      </c>
      <c r="C9" t="str">
        <f>"147 - 1"</f>
        <v>147 - 1</v>
      </c>
      <c r="D9" t="str">
        <f>"106 - 0"</f>
        <v>106 - 0</v>
      </c>
      <c r="E9" t="str">
        <f>"102 - 0"</f>
        <v>102 - 0</v>
      </c>
      <c r="F9" t="str">
        <f>"355 - 1"</f>
        <v>355 - 1</v>
      </c>
    </row>
    <row r="10" spans="1:29" x14ac:dyDescent="0.25">
      <c r="A10" s="1" t="str">
        <f>"7"</f>
        <v>7</v>
      </c>
      <c r="B10" t="str">
        <f>"Thompson, Brycen (466266)"</f>
        <v>Thompson, Brycen (466266)</v>
      </c>
      <c r="C10" t="str">
        <f>"126 - 1"</f>
        <v>126 - 1</v>
      </c>
      <c r="D10" t="str">
        <f>"91 - 0"</f>
        <v>91 - 0</v>
      </c>
      <c r="E10" t="str">
        <f>"119 - 0"</f>
        <v>119 - 0</v>
      </c>
      <c r="F10" t="str">
        <f>"336 - 1"</f>
        <v>336 - 1</v>
      </c>
    </row>
    <row r="11" spans="1:29" x14ac:dyDescent="0.25">
      <c r="A11" s="1" t="str">
        <f>"8"</f>
        <v>8</v>
      </c>
      <c r="B11" t="str">
        <f>"Jelinek, Drew (407961)"</f>
        <v>Jelinek, Drew (407961)</v>
      </c>
      <c r="C11" t="str">
        <f>"146 - 1"</f>
        <v>146 - 1</v>
      </c>
      <c r="D11" t="str">
        <f>"41 - 0"</f>
        <v>41 - 0</v>
      </c>
      <c r="E11" t="str">
        <f>"79 - 0"</f>
        <v>79 - 0</v>
      </c>
      <c r="F11" t="str">
        <f>"266 - 1"</f>
        <v>266 - 1</v>
      </c>
    </row>
    <row r="12" spans="1:29" x14ac:dyDescent="0.25">
      <c r="A12" s="1" t="str">
        <f>"9"</f>
        <v>9</v>
      </c>
      <c r="B12" t="str">
        <f>"Mark, Wyatt (466583)"</f>
        <v>Mark, Wyatt (466583)</v>
      </c>
      <c r="C12" t="str">
        <f>"32 - 0"</f>
        <v>32 - 0</v>
      </c>
      <c r="D12" t="str">
        <f>"34 - 0"</f>
        <v>34 - 0</v>
      </c>
      <c r="E12" t="str">
        <f>"27 - 0"</f>
        <v>27 - 0</v>
      </c>
      <c r="F12" t="str">
        <f>"93 - 0"</f>
        <v>93 - 0</v>
      </c>
    </row>
    <row r="14" spans="1:29" s="2" customFormat="1" x14ac:dyDescent="0.25">
      <c r="A14" s="3"/>
      <c r="I14" s="3"/>
      <c r="P14" s="3"/>
      <c r="W14" s="3"/>
    </row>
    <row r="15" spans="1:29" ht="18.75" x14ac:dyDescent="0.3">
      <c r="B15" s="12" t="s">
        <v>8</v>
      </c>
      <c r="C15" s="12"/>
      <c r="D15" s="12"/>
      <c r="J15" s="6" t="s">
        <v>4</v>
      </c>
      <c r="Q15" s="6" t="s">
        <v>5</v>
      </c>
      <c r="X15" s="6" t="s">
        <v>6</v>
      </c>
    </row>
    <row r="16" spans="1:29" x14ac:dyDescent="0.25">
      <c r="A16" s="8" t="s">
        <v>9</v>
      </c>
    </row>
    <row r="17" spans="1:27" x14ac:dyDescent="0.25">
      <c r="A17" s="1" t="s">
        <v>2</v>
      </c>
      <c r="B17" t="s">
        <v>3</v>
      </c>
      <c r="C17" t="s">
        <v>4</v>
      </c>
      <c r="D17" t="s">
        <v>5</v>
      </c>
      <c r="E17" t="s">
        <v>6</v>
      </c>
      <c r="F17" t="s">
        <v>7</v>
      </c>
      <c r="I17" s="1" t="s">
        <v>2</v>
      </c>
      <c r="J17" t="s">
        <v>3</v>
      </c>
      <c r="K17" t="s">
        <v>12</v>
      </c>
      <c r="L17" t="s">
        <v>13</v>
      </c>
      <c r="M17" t="s">
        <v>4</v>
      </c>
      <c r="P17" s="1" t="s">
        <v>2</v>
      </c>
      <c r="Q17" t="s">
        <v>3</v>
      </c>
      <c r="R17" t="s">
        <v>14</v>
      </c>
      <c r="S17" t="s">
        <v>15</v>
      </c>
      <c r="T17" t="s">
        <v>5</v>
      </c>
      <c r="W17" s="1" t="s">
        <v>2</v>
      </c>
      <c r="X17" t="s">
        <v>3</v>
      </c>
      <c r="Y17" t="s">
        <v>16</v>
      </c>
      <c r="Z17" t="s">
        <v>17</v>
      </c>
      <c r="AA17" t="s">
        <v>6</v>
      </c>
    </row>
    <row r="18" spans="1:27" x14ac:dyDescent="0.25">
      <c r="A18" s="1" t="str">
        <f>"1"</f>
        <v>1</v>
      </c>
      <c r="B18" t="str">
        <f>"Muckler, Eli (283138)"</f>
        <v>Muckler, Eli (283138)</v>
      </c>
      <c r="C18" t="str">
        <f>"183 - 8"</f>
        <v>183 - 8</v>
      </c>
      <c r="D18" t="str">
        <f>"163 - 0"</f>
        <v>163 - 0</v>
      </c>
      <c r="E18" t="str">
        <f>"192 - 11"</f>
        <v>192 - 11</v>
      </c>
      <c r="F18" t="str">
        <f>"538 - 19"</f>
        <v>538 - 19</v>
      </c>
      <c r="I18" s="1" t="str">
        <f>"1"</f>
        <v>1</v>
      </c>
      <c r="J18" t="str">
        <f>"Muckler, Eli (283138)"</f>
        <v>Muckler, Eli (283138)</v>
      </c>
      <c r="K18" t="str">
        <f>"87 - 1"</f>
        <v>87 - 1</v>
      </c>
      <c r="L18" t="str">
        <f>"96 - 7"</f>
        <v>96 - 7</v>
      </c>
      <c r="M18" t="str">
        <f>"183 - 8"</f>
        <v>183 - 8</v>
      </c>
      <c r="P18" s="1" t="str">
        <f>"1"</f>
        <v>1</v>
      </c>
      <c r="Q18" t="str">
        <f>"Muckler, Eli (283138)"</f>
        <v>Muckler, Eli (283138)</v>
      </c>
      <c r="R18" t="str">
        <f>"82 - 0"</f>
        <v>82 - 0</v>
      </c>
      <c r="S18" t="str">
        <f>"81 - 0"</f>
        <v>81 - 0</v>
      </c>
      <c r="T18" t="str">
        <f>"163 - 0"</f>
        <v>163 - 0</v>
      </c>
      <c r="W18" s="1" t="str">
        <f>"1"</f>
        <v>1</v>
      </c>
      <c r="X18" t="str">
        <f>"Muckler, Eli (283138)"</f>
        <v>Muckler, Eli (283138)</v>
      </c>
      <c r="Y18" t="str">
        <f>"95 - 4"</f>
        <v>95 - 4</v>
      </c>
      <c r="Z18" t="str">
        <f>"97 - 7"</f>
        <v>97 - 7</v>
      </c>
      <c r="AA18" t="str">
        <f>"192 - 11"</f>
        <v>192 - 11</v>
      </c>
    </row>
    <row r="19" spans="1:27" x14ac:dyDescent="0.25">
      <c r="A19" s="1" t="str">
        <f>"2"</f>
        <v>2</v>
      </c>
      <c r="B19" t="str">
        <f>"Sammon, Elizabeth (442201)"</f>
        <v>Sammon, Elizabeth (442201)</v>
      </c>
      <c r="C19" t="str">
        <f>"158 - 3"</f>
        <v>158 - 3</v>
      </c>
      <c r="D19" t="str">
        <f>"108 - 0"</f>
        <v>108 - 0</v>
      </c>
      <c r="E19" t="str">
        <f>"134 - 0"</f>
        <v>134 - 0</v>
      </c>
      <c r="F19" t="str">
        <f>"400 - 3"</f>
        <v>400 - 3</v>
      </c>
      <c r="I19" s="1" t="str">
        <f>"2"</f>
        <v>2</v>
      </c>
      <c r="J19" t="str">
        <f>"Sammon, Elizabeth (442201)"</f>
        <v>Sammon, Elizabeth (442201)</v>
      </c>
      <c r="K19" t="str">
        <f>"77 - 2"</f>
        <v>77 - 2</v>
      </c>
      <c r="L19" t="str">
        <f>"81 - 1"</f>
        <v>81 - 1</v>
      </c>
      <c r="M19" t="str">
        <f>"158 - 3"</f>
        <v>158 - 3</v>
      </c>
      <c r="P19" s="1" t="str">
        <f>"2"</f>
        <v>2</v>
      </c>
      <c r="Q19" t="str">
        <f>"Sammon, Elizabeth (442201)"</f>
        <v>Sammon, Elizabeth (442201)</v>
      </c>
      <c r="R19" t="str">
        <f>"59 - 0"</f>
        <v>59 - 0</v>
      </c>
      <c r="S19" t="str">
        <f>"49 - 0"</f>
        <v>49 - 0</v>
      </c>
      <c r="T19" t="str">
        <f>"108 - 0"</f>
        <v>108 - 0</v>
      </c>
      <c r="W19" s="1" t="str">
        <f>"2"</f>
        <v>2</v>
      </c>
      <c r="X19" t="str">
        <f>"Sammon, Elizabeth (442201)"</f>
        <v>Sammon, Elizabeth (442201)</v>
      </c>
      <c r="Y19" t="str">
        <f>"69 - 0"</f>
        <v>69 - 0</v>
      </c>
      <c r="Z19" t="str">
        <f>"65 - 0"</f>
        <v>65 - 0</v>
      </c>
      <c r="AA19" t="str">
        <f>"134 - 0"</f>
        <v>134 - 0</v>
      </c>
    </row>
    <row r="20" spans="1:27" x14ac:dyDescent="0.25">
      <c r="A20" s="1" t="str">
        <f>"3"</f>
        <v>3</v>
      </c>
      <c r="B20" t="str">
        <f>"Schutte, Ryan (383362)"</f>
        <v>Schutte, Ryan (383362)</v>
      </c>
      <c r="C20" t="str">
        <f>"147 - 1"</f>
        <v>147 - 1</v>
      </c>
      <c r="D20" t="str">
        <f>"106 - 0"</f>
        <v>106 - 0</v>
      </c>
      <c r="E20" t="str">
        <f>"102 - 0"</f>
        <v>102 - 0</v>
      </c>
      <c r="F20" t="str">
        <f>"355 - 1"</f>
        <v>355 - 1</v>
      </c>
      <c r="I20" s="1" t="str">
        <f>"3"</f>
        <v>3</v>
      </c>
      <c r="J20" t="str">
        <f>"Schutte, Ryan (383362)"</f>
        <v>Schutte, Ryan (383362)</v>
      </c>
      <c r="K20" t="str">
        <f>"70 - 0"</f>
        <v>70 - 0</v>
      </c>
      <c r="L20" t="str">
        <f>"77 - 1"</f>
        <v>77 - 1</v>
      </c>
      <c r="M20" t="str">
        <f>"147 - 1"</f>
        <v>147 - 1</v>
      </c>
      <c r="P20" s="1" t="str">
        <f>"3"</f>
        <v>3</v>
      </c>
      <c r="Q20" t="str">
        <f>"Schutte, Ryan (383362)"</f>
        <v>Schutte, Ryan (383362)</v>
      </c>
      <c r="R20" t="str">
        <f>"59 - 0"</f>
        <v>59 - 0</v>
      </c>
      <c r="S20" t="str">
        <f>"47 - 0"</f>
        <v>47 - 0</v>
      </c>
      <c r="T20" t="str">
        <f>"106 - 0"</f>
        <v>106 - 0</v>
      </c>
      <c r="W20" s="1" t="str">
        <f>"3"</f>
        <v>3</v>
      </c>
      <c r="X20" t="str">
        <f>"Schutte, Ryan (383362)"</f>
        <v>Schutte, Ryan (383362)</v>
      </c>
      <c r="Y20" t="str">
        <f>"48 - 0"</f>
        <v>48 - 0</v>
      </c>
      <c r="Z20" t="str">
        <f>"54 - 0"</f>
        <v>54 - 0</v>
      </c>
      <c r="AA20" t="str">
        <f>"102 - 0"</f>
        <v>102 - 0</v>
      </c>
    </row>
    <row r="22" spans="1:27" s="2" customFormat="1" x14ac:dyDescent="0.25">
      <c r="A22" s="3"/>
      <c r="I22" s="3"/>
      <c r="P22" s="3"/>
      <c r="W22" s="3"/>
    </row>
    <row r="23" spans="1:27" x14ac:dyDescent="0.25">
      <c r="A23" s="8" t="s">
        <v>10</v>
      </c>
    </row>
    <row r="24" spans="1:27" x14ac:dyDescent="0.25">
      <c r="A24" s="1" t="s">
        <v>2</v>
      </c>
      <c r="B24" t="s">
        <v>3</v>
      </c>
      <c r="C24" t="s">
        <v>4</v>
      </c>
      <c r="D24" t="s">
        <v>5</v>
      </c>
      <c r="E24" t="s">
        <v>6</v>
      </c>
      <c r="F24" t="s">
        <v>7</v>
      </c>
      <c r="I24" s="1" t="s">
        <v>2</v>
      </c>
      <c r="J24" t="s">
        <v>3</v>
      </c>
      <c r="K24" t="s">
        <v>12</v>
      </c>
      <c r="L24" t="s">
        <v>13</v>
      </c>
      <c r="M24" t="s">
        <v>4</v>
      </c>
      <c r="P24" s="1" t="s">
        <v>2</v>
      </c>
      <c r="Q24" t="s">
        <v>3</v>
      </c>
      <c r="R24" t="s">
        <v>14</v>
      </c>
      <c r="S24" t="s">
        <v>15</v>
      </c>
      <c r="T24" t="s">
        <v>5</v>
      </c>
      <c r="W24" s="1" t="s">
        <v>2</v>
      </c>
      <c r="X24" t="s">
        <v>3</v>
      </c>
      <c r="Y24" t="s">
        <v>16</v>
      </c>
      <c r="Z24" t="s">
        <v>17</v>
      </c>
      <c r="AA24" t="s">
        <v>6</v>
      </c>
    </row>
    <row r="25" spans="1:27" x14ac:dyDescent="0.25">
      <c r="A25" s="1" t="str">
        <f>"1"</f>
        <v>1</v>
      </c>
      <c r="B25" t="str">
        <f>"Elsinger, Hollyann (406257)"</f>
        <v>Elsinger, Hollyann (406257)</v>
      </c>
      <c r="C25" t="str">
        <f>"170 - 5"</f>
        <v>170 - 5</v>
      </c>
      <c r="D25" t="str">
        <f>"144 - 0"</f>
        <v>144 - 0</v>
      </c>
      <c r="E25" t="str">
        <f>"150 - 3"</f>
        <v>150 - 3</v>
      </c>
      <c r="F25" t="str">
        <f>"464 - 8"</f>
        <v>464 - 8</v>
      </c>
      <c r="I25" s="1" t="str">
        <f>"1"</f>
        <v>1</v>
      </c>
      <c r="J25" t="str">
        <f>"Carriere, Sami (438459)"</f>
        <v>Carriere, Sami (438459)</v>
      </c>
      <c r="K25" t="str">
        <f>"88 - 2"</f>
        <v>88 - 2</v>
      </c>
      <c r="L25" t="str">
        <f>"84 - 0"</f>
        <v>84 - 0</v>
      </c>
      <c r="M25" t="str">
        <f>"172 - 2"</f>
        <v>172 - 2</v>
      </c>
      <c r="P25" s="1" t="str">
        <f>"1"</f>
        <v>1</v>
      </c>
      <c r="Q25" t="str">
        <f>"Elsinger, Hollyann (406257)"</f>
        <v>Elsinger, Hollyann (406257)</v>
      </c>
      <c r="R25" t="str">
        <f>"71 - 0"</f>
        <v>71 - 0</v>
      </c>
      <c r="S25" t="str">
        <f>"73 - 0"</f>
        <v>73 - 0</v>
      </c>
      <c r="T25" t="str">
        <f>"144 - 0"</f>
        <v>144 - 0</v>
      </c>
      <c r="W25" s="1" t="str">
        <f>"1"</f>
        <v>1</v>
      </c>
      <c r="X25" t="str">
        <f>"Elsinger, Hollyann (406257)"</f>
        <v>Elsinger, Hollyann (406257)</v>
      </c>
      <c r="Y25" t="str">
        <f>"68 - 1"</f>
        <v>68 - 1</v>
      </c>
      <c r="Z25" t="str">
        <f>"82 - 2"</f>
        <v>82 - 2</v>
      </c>
      <c r="AA25" t="str">
        <f>"150 - 3"</f>
        <v>150 - 3</v>
      </c>
    </row>
    <row r="26" spans="1:27" x14ac:dyDescent="0.25">
      <c r="A26" s="1" t="str">
        <f>"2"</f>
        <v>2</v>
      </c>
      <c r="B26" t="str">
        <f>"Carriere, Sami (438459)"</f>
        <v>Carriere, Sami (438459)</v>
      </c>
      <c r="C26" t="str">
        <f>"172 - 2"</f>
        <v>172 - 2</v>
      </c>
      <c r="D26" t="str">
        <f>"131 - 0"</f>
        <v>131 - 0</v>
      </c>
      <c r="E26" t="str">
        <f>"141 - 1"</f>
        <v>141 - 1</v>
      </c>
      <c r="F26" t="str">
        <f>"444 - 3"</f>
        <v>444 - 3</v>
      </c>
      <c r="I26" s="1" t="str">
        <f>"2"</f>
        <v>2</v>
      </c>
      <c r="J26" t="str">
        <f>"Elsinger, Hollyann (406257)"</f>
        <v>Elsinger, Hollyann (406257)</v>
      </c>
      <c r="K26" t="str">
        <f>"91 - 2"</f>
        <v>91 - 2</v>
      </c>
      <c r="L26" t="str">
        <f>"79 - 3"</f>
        <v>79 - 3</v>
      </c>
      <c r="M26" t="str">
        <f>"170 - 5"</f>
        <v>170 - 5</v>
      </c>
      <c r="P26" s="1" t="str">
        <f>"2"</f>
        <v>2</v>
      </c>
      <c r="Q26" t="str">
        <f>"Carriere, Sami (438459)"</f>
        <v>Carriere, Sami (438459)</v>
      </c>
      <c r="R26" t="str">
        <f>"70 - 0"</f>
        <v>70 - 0</v>
      </c>
      <c r="S26" t="str">
        <f>"61 - 0"</f>
        <v>61 - 0</v>
      </c>
      <c r="T26" t="str">
        <f>"131 - 0"</f>
        <v>131 - 0</v>
      </c>
      <c r="W26" s="1" t="str">
        <f>"2"</f>
        <v>2</v>
      </c>
      <c r="X26" t="str">
        <f>"Carriere, Sami (438459)"</f>
        <v>Carriere, Sami (438459)</v>
      </c>
      <c r="Y26" t="str">
        <f>"69 - 0"</f>
        <v>69 - 0</v>
      </c>
      <c r="Z26" t="str">
        <f>"72 - 1"</f>
        <v>72 - 1</v>
      </c>
      <c r="AA26" t="str">
        <f>"141 - 1"</f>
        <v>141 - 1</v>
      </c>
    </row>
    <row r="27" spans="1:27" x14ac:dyDescent="0.25">
      <c r="A27" s="1" t="str">
        <f>"3"</f>
        <v>3</v>
      </c>
      <c r="B27" t="str">
        <f>"Jelinek, Drew (407961)"</f>
        <v>Jelinek, Drew (407961)</v>
      </c>
      <c r="C27" t="str">
        <f>"146 - 1"</f>
        <v>146 - 1</v>
      </c>
      <c r="D27" t="str">
        <f>"41 - 0"</f>
        <v>41 - 0</v>
      </c>
      <c r="E27" t="str">
        <f>"79 - 0"</f>
        <v>79 - 0</v>
      </c>
      <c r="F27" t="str">
        <f>"266 - 1"</f>
        <v>266 - 1</v>
      </c>
      <c r="I27" s="1" t="str">
        <f>"3"</f>
        <v>3</v>
      </c>
      <c r="J27" t="str">
        <f>"Jelinek, Drew (407961)"</f>
        <v>Jelinek, Drew (407961)</v>
      </c>
      <c r="K27" t="str">
        <f>"71 - 1"</f>
        <v>71 - 1</v>
      </c>
      <c r="L27" t="str">
        <f>"75 - 0"</f>
        <v>75 - 0</v>
      </c>
      <c r="M27" t="str">
        <f>"146 - 1"</f>
        <v>146 - 1</v>
      </c>
      <c r="P27" s="1" t="str">
        <f>"3"</f>
        <v>3</v>
      </c>
      <c r="Q27" t="str">
        <f>"Jelinek, Drew (407961)"</f>
        <v>Jelinek, Drew (407961)</v>
      </c>
      <c r="R27" t="str">
        <f>"16 - 0"</f>
        <v>16 - 0</v>
      </c>
      <c r="S27" t="str">
        <f>"25 - 0"</f>
        <v>25 - 0</v>
      </c>
      <c r="T27" t="str">
        <f>"41 - 0"</f>
        <v>41 - 0</v>
      </c>
      <c r="W27" s="1" t="str">
        <f>"3"</f>
        <v>3</v>
      </c>
      <c r="X27" t="str">
        <f>"Jelinek, Drew (407961)"</f>
        <v>Jelinek, Drew (407961)</v>
      </c>
      <c r="Y27" t="str">
        <f>"35 - 0"</f>
        <v>35 - 0</v>
      </c>
      <c r="Z27" t="str">
        <f>"44 - 0"</f>
        <v>44 - 0</v>
      </c>
      <c r="AA27" t="str">
        <f>"79 - 0"</f>
        <v>79 - 0</v>
      </c>
    </row>
    <row r="29" spans="1:27" s="2" customFormat="1" x14ac:dyDescent="0.25">
      <c r="A29" s="3"/>
      <c r="I29" s="3"/>
      <c r="P29" s="3"/>
      <c r="W29" s="3"/>
    </row>
    <row r="30" spans="1:27" x14ac:dyDescent="0.25">
      <c r="A30" s="8" t="s">
        <v>11</v>
      </c>
    </row>
    <row r="31" spans="1:27" x14ac:dyDescent="0.25">
      <c r="A31" s="1" t="s">
        <v>2</v>
      </c>
      <c r="B31" t="s">
        <v>3</v>
      </c>
      <c r="C31" t="s">
        <v>4</v>
      </c>
      <c r="D31" t="s">
        <v>5</v>
      </c>
      <c r="E31" t="s">
        <v>6</v>
      </c>
      <c r="F31" t="s">
        <v>7</v>
      </c>
      <c r="I31" s="1" t="s">
        <v>2</v>
      </c>
      <c r="J31" t="s">
        <v>3</v>
      </c>
      <c r="K31" t="s">
        <v>12</v>
      </c>
      <c r="L31" t="s">
        <v>13</v>
      </c>
      <c r="M31" t="s">
        <v>4</v>
      </c>
      <c r="P31" s="1" t="s">
        <v>2</v>
      </c>
      <c r="Q31" t="s">
        <v>3</v>
      </c>
      <c r="R31" t="s">
        <v>14</v>
      </c>
      <c r="S31" t="s">
        <v>15</v>
      </c>
      <c r="T31" t="s">
        <v>5</v>
      </c>
      <c r="W31" s="1" t="s">
        <v>2</v>
      </c>
      <c r="X31" t="s">
        <v>3</v>
      </c>
      <c r="Y31" t="s">
        <v>16</v>
      </c>
      <c r="Z31" t="s">
        <v>17</v>
      </c>
      <c r="AA31" t="s">
        <v>6</v>
      </c>
    </row>
    <row r="32" spans="1:27" x14ac:dyDescent="0.25">
      <c r="A32" s="1" t="str">
        <f>"1"</f>
        <v>1</v>
      </c>
      <c r="B32" t="str">
        <f>"Porter, Clay (466149)"</f>
        <v>Porter, Clay (466149)</v>
      </c>
      <c r="C32" t="str">
        <f>"167 - 1"</f>
        <v>167 - 1</v>
      </c>
      <c r="D32" t="str">
        <f>"96 - 0"</f>
        <v>96 - 0</v>
      </c>
      <c r="E32" t="str">
        <f>"109 - 0"</f>
        <v>109 - 0</v>
      </c>
      <c r="F32" t="str">
        <f>"372 - 1"</f>
        <v>372 - 1</v>
      </c>
      <c r="I32" s="1" t="str">
        <f>"1"</f>
        <v>1</v>
      </c>
      <c r="J32" t="str">
        <f>"Porter, Clay (466149)"</f>
        <v>Porter, Clay (466149)</v>
      </c>
      <c r="K32" t="str">
        <f>"83 - 1"</f>
        <v>83 - 1</v>
      </c>
      <c r="L32" t="str">
        <f>"84 - 0"</f>
        <v>84 - 0</v>
      </c>
      <c r="M32" t="str">
        <f>"167 - 1"</f>
        <v>167 - 1</v>
      </c>
      <c r="P32" s="1" t="str">
        <f>"1"</f>
        <v>1</v>
      </c>
      <c r="Q32" t="str">
        <f>"Porter, Clay (466149)"</f>
        <v>Porter, Clay (466149)</v>
      </c>
      <c r="R32" t="str">
        <f>"48 - 0"</f>
        <v>48 - 0</v>
      </c>
      <c r="S32" t="str">
        <f>"48 - 0"</f>
        <v>48 - 0</v>
      </c>
      <c r="T32" t="str">
        <f>"96 - 0"</f>
        <v>96 - 0</v>
      </c>
      <c r="W32" s="1" t="str">
        <f>"1"</f>
        <v>1</v>
      </c>
      <c r="X32" t="str">
        <f>"Thompson, Brycen (466266)"</f>
        <v>Thompson, Brycen (466266)</v>
      </c>
      <c r="Y32" t="str">
        <f>"66 - 0"</f>
        <v>66 - 0</v>
      </c>
      <c r="Z32" t="str">
        <f>"53 - 0"</f>
        <v>53 - 0</v>
      </c>
      <c r="AA32" t="str">
        <f>"119 - 0"</f>
        <v>119 - 0</v>
      </c>
    </row>
    <row r="33" spans="1:27" x14ac:dyDescent="0.25">
      <c r="A33" s="1" t="str">
        <f>"2"</f>
        <v>2</v>
      </c>
      <c r="B33" t="str">
        <f>"Thompson, Brycen (466266)"</f>
        <v>Thompson, Brycen (466266)</v>
      </c>
      <c r="C33" t="str">
        <f>"126 - 1"</f>
        <v>126 - 1</v>
      </c>
      <c r="D33" t="str">
        <f>"91 - 0"</f>
        <v>91 - 0</v>
      </c>
      <c r="E33" t="str">
        <f>"119 - 0"</f>
        <v>119 - 0</v>
      </c>
      <c r="F33" t="str">
        <f>"336 - 1"</f>
        <v>336 - 1</v>
      </c>
      <c r="I33" s="1" t="str">
        <f>"2"</f>
        <v>2</v>
      </c>
      <c r="J33" t="str">
        <f>"Thompson, Brycen (466266)"</f>
        <v>Thompson, Brycen (466266)</v>
      </c>
      <c r="K33" t="str">
        <f>"64 - 0"</f>
        <v>64 - 0</v>
      </c>
      <c r="L33" t="str">
        <f>"62 - 1"</f>
        <v>62 - 1</v>
      </c>
      <c r="M33" t="str">
        <f>"126 - 1"</f>
        <v>126 - 1</v>
      </c>
      <c r="P33" s="1" t="str">
        <f>"2"</f>
        <v>2</v>
      </c>
      <c r="Q33" t="str">
        <f>"Thompson, Brycen (466266)"</f>
        <v>Thompson, Brycen (466266)</v>
      </c>
      <c r="R33" t="str">
        <f>"46 - 0"</f>
        <v>46 - 0</v>
      </c>
      <c r="S33" t="str">
        <f>"45 - 0"</f>
        <v>45 - 0</v>
      </c>
      <c r="T33" t="str">
        <f>"91 - 0"</f>
        <v>91 - 0</v>
      </c>
      <c r="W33" s="1" t="str">
        <f>"2"</f>
        <v>2</v>
      </c>
      <c r="X33" t="str">
        <f>"Porter, Clay (466149)"</f>
        <v>Porter, Clay (466149)</v>
      </c>
      <c r="Y33" t="str">
        <f>"55 - 0"</f>
        <v>55 - 0</v>
      </c>
      <c r="Z33" t="str">
        <f>"54 - 0"</f>
        <v>54 - 0</v>
      </c>
      <c r="AA33" t="str">
        <f>"109 - 0"</f>
        <v>109 - 0</v>
      </c>
    </row>
    <row r="34" spans="1:27" x14ac:dyDescent="0.25">
      <c r="A34" s="1" t="str">
        <f>"3"</f>
        <v>3</v>
      </c>
      <c r="B34" t="str">
        <f>"Mark, Wyatt (466583)"</f>
        <v>Mark, Wyatt (466583)</v>
      </c>
      <c r="C34" t="str">
        <f>"32 - 0"</f>
        <v>32 - 0</v>
      </c>
      <c r="D34" t="str">
        <f>"34 - 0"</f>
        <v>34 - 0</v>
      </c>
      <c r="E34" t="str">
        <f>"27 - 0"</f>
        <v>27 - 0</v>
      </c>
      <c r="F34" t="str">
        <f>"93 - 0"</f>
        <v>93 - 0</v>
      </c>
      <c r="I34" s="1" t="str">
        <f>"3"</f>
        <v>3</v>
      </c>
      <c r="J34" t="str">
        <f>"Mark, Wyatt (466583)"</f>
        <v>Mark, Wyatt (466583)</v>
      </c>
      <c r="K34" t="str">
        <f>"6 - 0"</f>
        <v>6 - 0</v>
      </c>
      <c r="L34" t="str">
        <f>"26 - 0"</f>
        <v>26 - 0</v>
      </c>
      <c r="M34" t="str">
        <f>"32 - 0"</f>
        <v>32 - 0</v>
      </c>
      <c r="P34" s="1" t="str">
        <f>"3"</f>
        <v>3</v>
      </c>
      <c r="Q34" t="str">
        <f>"Mark, Wyatt (466583)"</f>
        <v>Mark, Wyatt (466583)</v>
      </c>
      <c r="R34" t="str">
        <f>"27 - 0"</f>
        <v>27 - 0</v>
      </c>
      <c r="S34" t="str">
        <f>"7 - 0"</f>
        <v>7 - 0</v>
      </c>
      <c r="T34" t="str">
        <f>"34 - 0"</f>
        <v>34 - 0</v>
      </c>
      <c r="W34" s="1" t="str">
        <f>"3"</f>
        <v>3</v>
      </c>
      <c r="X34" t="str">
        <f>"Mark, Wyatt (466583)"</f>
        <v>Mark, Wyatt (466583)</v>
      </c>
      <c r="Y34" t="str">
        <f>"18 - 0"</f>
        <v>18 - 0</v>
      </c>
      <c r="Z34" t="str">
        <f>"9 - 0"</f>
        <v>9 - 0</v>
      </c>
      <c r="AA34" t="str">
        <f>"27 - 0"</f>
        <v>27 - 0</v>
      </c>
    </row>
    <row r="36" spans="1:27" s="2" customFormat="1" x14ac:dyDescent="0.25">
      <c r="A36" s="3"/>
      <c r="I36" s="3"/>
      <c r="P36" s="3"/>
      <c r="W36" s="3"/>
    </row>
  </sheetData>
  <mergeCells count="3">
    <mergeCell ref="B1:D1"/>
    <mergeCell ref="B2:D2"/>
    <mergeCell ref="B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FAF9-6D63-44C7-9444-C94BB3A4B17B}">
  <dimension ref="A1:F30"/>
  <sheetViews>
    <sheetView tabSelected="1" zoomScale="115" zoomScaleNormal="115" workbookViewId="0">
      <selection activeCell="B16" sqref="A1:XFD1048576"/>
    </sheetView>
  </sheetViews>
  <sheetFormatPr defaultRowHeight="15" x14ac:dyDescent="0.25"/>
  <cols>
    <col min="2" max="2" width="25.28515625" customWidth="1"/>
    <col min="3" max="3" width="17.28515625" customWidth="1"/>
  </cols>
  <sheetData>
    <row r="1" spans="1:6" ht="18.75" x14ac:dyDescent="0.3">
      <c r="A1" s="7"/>
      <c r="B1" s="7"/>
      <c r="C1" s="5" t="s">
        <v>47</v>
      </c>
      <c r="D1" s="7"/>
      <c r="E1" s="7"/>
      <c r="F1" s="7"/>
    </row>
    <row r="2" spans="1:6" x14ac:dyDescent="0.25">
      <c r="A2" s="1"/>
      <c r="C2" s="1"/>
    </row>
    <row r="3" spans="1:6" x14ac:dyDescent="0.25">
      <c r="A3" s="1"/>
      <c r="B3" s="7" t="s">
        <v>18</v>
      </c>
      <c r="C3" t="s">
        <v>35</v>
      </c>
    </row>
    <row r="4" spans="1:6" x14ac:dyDescent="0.25">
      <c r="A4" s="9" t="s">
        <v>2</v>
      </c>
      <c r="B4" s="10" t="s">
        <v>19</v>
      </c>
      <c r="C4" s="10" t="s">
        <v>20</v>
      </c>
      <c r="D4" s="10" t="s">
        <v>21</v>
      </c>
      <c r="E4" s="10" t="s">
        <v>22</v>
      </c>
      <c r="F4" s="10"/>
    </row>
    <row r="5" spans="1:6" x14ac:dyDescent="0.25">
      <c r="A5" s="1">
        <v>1</v>
      </c>
      <c r="B5" t="s">
        <v>27</v>
      </c>
      <c r="C5" t="s">
        <v>28</v>
      </c>
      <c r="D5">
        <v>15</v>
      </c>
      <c r="E5">
        <v>13</v>
      </c>
    </row>
    <row r="6" spans="1:6" x14ac:dyDescent="0.25">
      <c r="A6" s="1">
        <v>2</v>
      </c>
      <c r="B6" t="s">
        <v>48</v>
      </c>
      <c r="C6" t="s">
        <v>25</v>
      </c>
      <c r="D6">
        <v>14</v>
      </c>
      <c r="E6">
        <v>9</v>
      </c>
    </row>
    <row r="7" spans="1:6" x14ac:dyDescent="0.25">
      <c r="A7" s="1">
        <v>3</v>
      </c>
      <c r="B7" t="s">
        <v>29</v>
      </c>
      <c r="C7" t="s">
        <v>25</v>
      </c>
      <c r="D7">
        <v>12</v>
      </c>
      <c r="E7">
        <v>9</v>
      </c>
    </row>
    <row r="8" spans="1:6" x14ac:dyDescent="0.25">
      <c r="A8" s="1">
        <v>4</v>
      </c>
      <c r="B8" t="s">
        <v>49</v>
      </c>
      <c r="C8" t="s">
        <v>24</v>
      </c>
      <c r="D8">
        <v>18</v>
      </c>
      <c r="E8">
        <v>8</v>
      </c>
    </row>
    <row r="9" spans="1:6" x14ac:dyDescent="0.25">
      <c r="A9" s="1">
        <v>5</v>
      </c>
      <c r="B9" t="s">
        <v>50</v>
      </c>
      <c r="C9" t="s">
        <v>23</v>
      </c>
      <c r="D9">
        <v>18</v>
      </c>
      <c r="E9">
        <v>8</v>
      </c>
    </row>
    <row r="10" spans="1:6" x14ac:dyDescent="0.25">
      <c r="A10" s="1">
        <v>6</v>
      </c>
      <c r="B10" t="s">
        <v>51</v>
      </c>
      <c r="C10" t="s">
        <v>24</v>
      </c>
      <c r="D10">
        <v>9</v>
      </c>
      <c r="E10">
        <v>7</v>
      </c>
    </row>
    <row r="11" spans="1:6" x14ac:dyDescent="0.25">
      <c r="A11" s="1">
        <v>7</v>
      </c>
      <c r="B11" t="s">
        <v>52</v>
      </c>
      <c r="C11" t="s">
        <v>23</v>
      </c>
      <c r="D11">
        <v>11</v>
      </c>
      <c r="E11">
        <v>7</v>
      </c>
    </row>
    <row r="12" spans="1:6" x14ac:dyDescent="0.25">
      <c r="A12" s="1">
        <v>8</v>
      </c>
      <c r="B12" t="s">
        <v>30</v>
      </c>
      <c r="C12" t="s">
        <v>31</v>
      </c>
      <c r="D12">
        <v>15</v>
      </c>
      <c r="E12">
        <v>5</v>
      </c>
    </row>
    <row r="13" spans="1:6" x14ac:dyDescent="0.25">
      <c r="A13" s="1">
        <v>9</v>
      </c>
      <c r="B13" t="s">
        <v>26</v>
      </c>
      <c r="C13" t="s">
        <v>25</v>
      </c>
      <c r="D13">
        <v>14</v>
      </c>
      <c r="E13">
        <v>3</v>
      </c>
    </row>
    <row r="14" spans="1:6" x14ac:dyDescent="0.25">
      <c r="A14" s="1">
        <v>10</v>
      </c>
      <c r="B14" t="s">
        <v>32</v>
      </c>
      <c r="C14" t="s">
        <v>25</v>
      </c>
      <c r="D14">
        <v>16</v>
      </c>
      <c r="E14">
        <v>3</v>
      </c>
    </row>
    <row r="15" spans="1:6" x14ac:dyDescent="0.25">
      <c r="A15" s="1">
        <v>11</v>
      </c>
      <c r="B15" t="s">
        <v>53</v>
      </c>
      <c r="C15" t="s">
        <v>39</v>
      </c>
      <c r="D15">
        <v>9</v>
      </c>
      <c r="E15">
        <v>3</v>
      </c>
    </row>
    <row r="16" spans="1:6" x14ac:dyDescent="0.25">
      <c r="A16" s="1"/>
    </row>
    <row r="17" spans="1:6" x14ac:dyDescent="0.25">
      <c r="A17" s="1"/>
    </row>
    <row r="18" spans="1:6" x14ac:dyDescent="0.25">
      <c r="A18" s="1"/>
    </row>
    <row r="19" spans="1:6" x14ac:dyDescent="0.25">
      <c r="A19" s="1"/>
      <c r="B19" s="7" t="s">
        <v>33</v>
      </c>
      <c r="C19" t="s">
        <v>35</v>
      </c>
    </row>
    <row r="20" spans="1:6" x14ac:dyDescent="0.25">
      <c r="A20" s="9" t="s">
        <v>2</v>
      </c>
      <c r="B20" s="10" t="s">
        <v>19</v>
      </c>
      <c r="C20" s="10"/>
      <c r="D20" s="10"/>
      <c r="E20" s="10" t="s">
        <v>22</v>
      </c>
      <c r="F20" s="10"/>
    </row>
    <row r="21" spans="1:6" x14ac:dyDescent="0.25">
      <c r="A21" s="1">
        <v>1</v>
      </c>
      <c r="B21" t="s">
        <v>36</v>
      </c>
      <c r="C21" t="s">
        <v>28</v>
      </c>
      <c r="E21">
        <v>13</v>
      </c>
    </row>
    <row r="22" spans="1:6" x14ac:dyDescent="0.25">
      <c r="A22" s="1">
        <v>2</v>
      </c>
      <c r="B22" t="s">
        <v>34</v>
      </c>
      <c r="C22" t="s">
        <v>23</v>
      </c>
      <c r="E22">
        <v>13</v>
      </c>
    </row>
    <row r="23" spans="1:6" x14ac:dyDescent="0.25">
      <c r="A23" s="1">
        <v>3</v>
      </c>
      <c r="B23" t="s">
        <v>37</v>
      </c>
      <c r="C23" t="s">
        <v>25</v>
      </c>
      <c r="E23">
        <v>13</v>
      </c>
    </row>
    <row r="24" spans="1:6" x14ac:dyDescent="0.25">
      <c r="A24" s="1">
        <v>4</v>
      </c>
      <c r="B24" t="s">
        <v>38</v>
      </c>
      <c r="C24" t="s">
        <v>39</v>
      </c>
      <c r="E24">
        <v>13</v>
      </c>
    </row>
    <row r="25" spans="1:6" x14ac:dyDescent="0.25">
      <c r="A25" s="1">
        <v>5</v>
      </c>
      <c r="B25" t="s">
        <v>40</v>
      </c>
      <c r="C25" t="s">
        <v>25</v>
      </c>
      <c r="E25">
        <v>13</v>
      </c>
    </row>
    <row r="26" spans="1:6" x14ac:dyDescent="0.25">
      <c r="A26" s="1">
        <v>6</v>
      </c>
      <c r="B26" t="s">
        <v>41</v>
      </c>
      <c r="C26" t="s">
        <v>42</v>
      </c>
      <c r="E26">
        <v>13</v>
      </c>
    </row>
    <row r="27" spans="1:6" x14ac:dyDescent="0.25">
      <c r="A27" s="1">
        <v>7</v>
      </c>
      <c r="B27" t="s">
        <v>43</v>
      </c>
      <c r="C27" t="s">
        <v>25</v>
      </c>
      <c r="E27">
        <v>11</v>
      </c>
    </row>
    <row r="28" spans="1:6" x14ac:dyDescent="0.25">
      <c r="A28" s="1">
        <v>8</v>
      </c>
      <c r="B28" t="s">
        <v>44</v>
      </c>
      <c r="C28" t="s">
        <v>25</v>
      </c>
      <c r="E28">
        <v>11</v>
      </c>
    </row>
    <row r="29" spans="1:6" x14ac:dyDescent="0.25">
      <c r="A29" s="1">
        <v>9</v>
      </c>
      <c r="B29" t="s">
        <v>45</v>
      </c>
      <c r="C29" t="s">
        <v>25</v>
      </c>
      <c r="E29">
        <v>9</v>
      </c>
    </row>
    <row r="30" spans="1:6" x14ac:dyDescent="0.25">
      <c r="A30" s="1">
        <v>10</v>
      </c>
      <c r="B30" t="s">
        <v>46</v>
      </c>
      <c r="C30" t="s">
        <v>25</v>
      </c>
      <c r="E30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Jr. Olym. CMP Results</vt:lpstr>
      <vt:lpstr>Naturalist Event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Tiry</dc:creator>
  <cp:lastModifiedBy>Justin Lieck</cp:lastModifiedBy>
  <dcterms:created xsi:type="dcterms:W3CDTF">2024-04-13T01:34:24Z</dcterms:created>
  <dcterms:modified xsi:type="dcterms:W3CDTF">2024-04-15T16:30:44Z</dcterms:modified>
</cp:coreProperties>
</file>