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ieck\Downloads\"/>
    </mc:Choice>
  </mc:AlternateContent>
  <xr:revisionPtr revIDLastSave="0" documentId="8_{FFD5410E-F1F4-4AF6-AD74-D923783E5242}" xr6:coauthVersionLast="47" xr6:coauthVersionMax="47" xr10:uidLastSave="{00000000-0000-0000-0000-000000000000}"/>
  <bookViews>
    <workbookView xWindow="-120" yWindow="-120" windowWidth="29040" windowHeight="15840" activeTab="1" xr2:uid="{5719548A-5A74-445B-8173-78E0ABEA6C29}"/>
  </bookViews>
  <sheets>
    <sheet name="Jr.Olymp.Results" sheetId="2" r:id="rId1"/>
    <sheet name="Wildlife-Tree ID Result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27" i="2" l="1"/>
  <c r="Z27" i="2"/>
  <c r="Y27" i="2"/>
  <c r="X27" i="2"/>
  <c r="W27" i="2"/>
  <c r="T27" i="2"/>
  <c r="S27" i="2"/>
  <c r="R27" i="2"/>
  <c r="Q27" i="2"/>
  <c r="P27" i="2"/>
  <c r="AA26" i="2"/>
  <c r="Z26" i="2"/>
  <c r="Y26" i="2"/>
  <c r="X26" i="2"/>
  <c r="W26" i="2"/>
  <c r="T26" i="2"/>
  <c r="S26" i="2"/>
  <c r="R26" i="2"/>
  <c r="Q26" i="2"/>
  <c r="P26" i="2"/>
  <c r="AA22" i="2"/>
  <c r="Z22" i="2"/>
  <c r="Y22" i="2"/>
  <c r="X22" i="2"/>
  <c r="W22" i="2"/>
  <c r="T22" i="2"/>
  <c r="S22" i="2"/>
  <c r="R22" i="2"/>
  <c r="Q22" i="2"/>
  <c r="P22" i="2"/>
  <c r="AA21" i="2"/>
  <c r="Z21" i="2"/>
  <c r="Y21" i="2"/>
  <c r="X21" i="2"/>
  <c r="W21" i="2"/>
  <c r="T21" i="2"/>
  <c r="S21" i="2"/>
  <c r="R21" i="2"/>
  <c r="Q21" i="2"/>
  <c r="P21" i="2"/>
  <c r="AA17" i="2"/>
  <c r="Z17" i="2"/>
  <c r="Y17" i="2"/>
  <c r="X17" i="2"/>
  <c r="W17" i="2"/>
  <c r="AA16" i="2"/>
  <c r="Z16" i="2"/>
  <c r="Y16" i="2"/>
  <c r="X16" i="2"/>
  <c r="W16" i="2"/>
  <c r="AA15" i="2"/>
  <c r="Z15" i="2"/>
  <c r="Y15" i="2"/>
  <c r="X15" i="2"/>
  <c r="W15" i="2"/>
  <c r="T17" i="2"/>
  <c r="S17" i="2"/>
  <c r="R17" i="2"/>
  <c r="Q17" i="2"/>
  <c r="P17" i="2"/>
  <c r="T16" i="2"/>
  <c r="S16" i="2"/>
  <c r="R16" i="2"/>
  <c r="Q16" i="2"/>
  <c r="P16" i="2"/>
  <c r="T15" i="2"/>
  <c r="S15" i="2"/>
  <c r="R15" i="2"/>
  <c r="Q15" i="2"/>
  <c r="P15" i="2"/>
  <c r="M27" i="2"/>
  <c r="L27" i="2"/>
  <c r="K27" i="2"/>
  <c r="J27" i="2"/>
  <c r="I27" i="2"/>
  <c r="M26" i="2"/>
  <c r="L26" i="2"/>
  <c r="K26" i="2"/>
  <c r="J26" i="2"/>
  <c r="I26" i="2"/>
  <c r="M22" i="2"/>
  <c r="L22" i="2"/>
  <c r="K22" i="2"/>
  <c r="J22" i="2"/>
  <c r="I22" i="2"/>
  <c r="M21" i="2"/>
  <c r="L21" i="2"/>
  <c r="K21" i="2"/>
  <c r="J21" i="2"/>
  <c r="I21" i="2"/>
  <c r="M17" i="2"/>
  <c r="L17" i="2"/>
  <c r="K17" i="2"/>
  <c r="J17" i="2"/>
  <c r="I17" i="2"/>
  <c r="M16" i="2"/>
  <c r="L16" i="2"/>
  <c r="K16" i="2"/>
  <c r="J16" i="2"/>
  <c r="I16" i="2"/>
  <c r="M15" i="2"/>
  <c r="L15" i="2"/>
  <c r="K15" i="2"/>
  <c r="J15" i="2"/>
  <c r="I15" i="2"/>
  <c r="F27" i="2"/>
  <c r="E27" i="2"/>
  <c r="D27" i="2"/>
  <c r="C27" i="2"/>
  <c r="B27" i="2"/>
  <c r="A27" i="2"/>
  <c r="F26" i="2"/>
  <c r="E26" i="2"/>
  <c r="D26" i="2"/>
  <c r="C26" i="2"/>
  <c r="B26" i="2"/>
  <c r="A26" i="2"/>
  <c r="F22" i="2"/>
  <c r="E22" i="2"/>
  <c r="D22" i="2"/>
  <c r="C22" i="2"/>
  <c r="B22" i="2"/>
  <c r="A22" i="2"/>
  <c r="F21" i="2"/>
  <c r="E21" i="2"/>
  <c r="D21" i="2"/>
  <c r="C21" i="2"/>
  <c r="B21" i="2"/>
  <c r="A21" i="2"/>
  <c r="F17" i="2"/>
  <c r="E17" i="2"/>
  <c r="D17" i="2"/>
  <c r="C17" i="2"/>
  <c r="B17" i="2"/>
  <c r="F16" i="2"/>
  <c r="E16" i="2"/>
  <c r="D16" i="2"/>
  <c r="C16" i="2"/>
  <c r="B16" i="2"/>
  <c r="F15" i="2"/>
  <c r="E15" i="2"/>
  <c r="D15" i="2"/>
  <c r="C15" i="2"/>
  <c r="B15" i="2"/>
  <c r="A15" i="2"/>
  <c r="F9" i="2"/>
  <c r="E9" i="2"/>
  <c r="D9" i="2"/>
  <c r="C9" i="2"/>
  <c r="B9" i="2"/>
  <c r="F8" i="2"/>
  <c r="E8" i="2"/>
  <c r="D8" i="2"/>
  <c r="C8" i="2"/>
  <c r="B8" i="2"/>
  <c r="F7" i="2"/>
  <c r="E7" i="2"/>
  <c r="D7" i="2"/>
  <c r="C7" i="2"/>
  <c r="B7" i="2"/>
  <c r="F6" i="2"/>
  <c r="E6" i="2"/>
  <c r="D6" i="2"/>
  <c r="C6" i="2"/>
  <c r="B6" i="2"/>
  <c r="F5" i="2"/>
  <c r="E5" i="2"/>
  <c r="D5" i="2"/>
  <c r="C5" i="2"/>
  <c r="B5" i="2"/>
  <c r="F4" i="2"/>
  <c r="E4" i="2"/>
  <c r="D4" i="2"/>
  <c r="C4" i="2"/>
  <c r="B4" i="2"/>
  <c r="F3" i="2"/>
  <c r="E3" i="2"/>
  <c r="D3" i="2"/>
  <c r="C3" i="2"/>
  <c r="B3" i="2"/>
</calcChain>
</file>

<file path=xl/sharedStrings.xml><?xml version="1.0" encoding="utf-8"?>
<sst xmlns="http://schemas.openxmlformats.org/spreadsheetml/2006/main" count="115" uniqueCount="42">
  <si>
    <t>April Daniels</t>
  </si>
  <si>
    <t>Richland</t>
  </si>
  <si>
    <t>Pierce</t>
  </si>
  <si>
    <t>County</t>
  </si>
  <si>
    <t xml:space="preserve"> JO Overall</t>
  </si>
  <si>
    <t>Rank</t>
  </si>
  <si>
    <t>Participant</t>
  </si>
  <si>
    <t>Prone</t>
  </si>
  <si>
    <t>Standing</t>
  </si>
  <si>
    <t>Kneeling</t>
  </si>
  <si>
    <t>Individual</t>
  </si>
  <si>
    <t>OLDEST AGE GROUP (15-19)</t>
  </si>
  <si>
    <t>INTERMEDIATE AGE GROUP (12-14)</t>
  </si>
  <si>
    <t>YOUNGEST AGE GROUP (8-11)</t>
  </si>
  <si>
    <t>PR 1</t>
  </si>
  <si>
    <t>PR 2</t>
  </si>
  <si>
    <t>Gold</t>
  </si>
  <si>
    <t>Silver</t>
  </si>
  <si>
    <t>Bronze</t>
  </si>
  <si>
    <t>ST 1</t>
  </si>
  <si>
    <t>ST 2</t>
  </si>
  <si>
    <t>KN 1</t>
  </si>
  <si>
    <t>KN 2</t>
  </si>
  <si>
    <t>2022 4-H/WISCONSIN JUNIOR OLYMPICS TREE IDENTIFICATION</t>
  </si>
  <si>
    <t>Name</t>
  </si>
  <si>
    <t>Points</t>
  </si>
  <si>
    <t>ADULTS</t>
  </si>
  <si>
    <t>Possible Points=16</t>
  </si>
  <si>
    <t>YOUTH</t>
  </si>
  <si>
    <t>Storm Tiry</t>
  </si>
  <si>
    <t>Age</t>
  </si>
  <si>
    <t>Chippewa</t>
  </si>
  <si>
    <t>Meggan Daniels</t>
  </si>
  <si>
    <t>Ryan Schutte</t>
  </si>
  <si>
    <t>Eli  Muckler</t>
  </si>
  <si>
    <t>Drew Jelinek</t>
  </si>
  <si>
    <t>Jenny Schutte</t>
  </si>
  <si>
    <t>Scott Winkels</t>
  </si>
  <si>
    <t>Renee Bonjour</t>
  </si>
  <si>
    <t>Nick Bartholomew Sr.</t>
  </si>
  <si>
    <t>Aaron Jelinek</t>
  </si>
  <si>
    <t>Junior Olympics Overall In Age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</si>
</sst>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53CB6-F5FF-4791-94FB-AD19001EF716}">
  <dimension ref="A1:AA27"/>
  <sheetViews>
    <sheetView topLeftCell="A10" workbookViewId="0">
      <selection activeCell="J24" sqref="J24"/>
    </sheetView>
  </sheetViews>
  <sheetFormatPr defaultRowHeight="15" x14ac:dyDescent="0.25"/>
  <cols>
    <col min="1" max="1" width="9.140625" style="2"/>
    <col min="2" max="2" width="29.140625" customWidth="1"/>
    <col min="6" max="6" width="10" customWidth="1"/>
    <col min="7" max="8" width="3" customWidth="1"/>
    <col min="9" max="9" width="5.5703125" style="2" customWidth="1"/>
    <col min="10" max="10" width="29.5703125" customWidth="1"/>
    <col min="14" max="15" width="3" customWidth="1"/>
    <col min="16" max="16" width="9.140625" style="2"/>
    <col min="17" max="17" width="28.7109375" customWidth="1"/>
    <col min="21" max="22" width="3" customWidth="1"/>
    <col min="23" max="23" width="9.140625" style="2"/>
    <col min="24" max="24" width="28.85546875" customWidth="1"/>
  </cols>
  <sheetData>
    <row r="1" spans="1:27" ht="18.75" x14ac:dyDescent="0.3">
      <c r="B1" s="8" t="s">
        <v>4</v>
      </c>
      <c r="C1" s="8"/>
      <c r="D1" s="8"/>
    </row>
    <row r="2" spans="1:27" s="1" customFormat="1" x14ac:dyDescent="0.25">
      <c r="A2" s="3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I2" s="3"/>
      <c r="P2" s="3"/>
      <c r="W2" s="3"/>
    </row>
    <row r="3" spans="1:27" x14ac:dyDescent="0.25">
      <c r="A3" s="2" t="s">
        <v>16</v>
      </c>
      <c r="B3" t="str">
        <f>"Muckler, Eli (283138)"</f>
        <v>Muckler, Eli (283138)</v>
      </c>
      <c r="C3" t="str">
        <f>"183 - 3"</f>
        <v>183 - 3</v>
      </c>
      <c r="D3" t="str">
        <f>"131 - 1"</f>
        <v>131 - 1</v>
      </c>
      <c r="E3" t="str">
        <f>"168 - 1"</f>
        <v>168 - 1</v>
      </c>
      <c r="F3" t="str">
        <f>"482 - 5"</f>
        <v>482 - 5</v>
      </c>
    </row>
    <row r="4" spans="1:27" x14ac:dyDescent="0.25">
      <c r="A4" s="2" t="s">
        <v>17</v>
      </c>
      <c r="B4" t="str">
        <f>"Daniels, Meggan (287346)"</f>
        <v>Daniels, Meggan (287346)</v>
      </c>
      <c r="C4" t="str">
        <f>"158 - 1"</f>
        <v>158 - 1</v>
      </c>
      <c r="D4" t="str">
        <f>"134 - 0"</f>
        <v>134 - 0</v>
      </c>
      <c r="E4" t="str">
        <f>"133 - 1"</f>
        <v>133 - 1</v>
      </c>
      <c r="F4" t="str">
        <f>"425 - 2"</f>
        <v>425 - 2</v>
      </c>
    </row>
    <row r="5" spans="1:27" x14ac:dyDescent="0.25">
      <c r="A5" s="2" t="s">
        <v>18</v>
      </c>
      <c r="B5" t="str">
        <f>"Tiry, Storm (283974)"</f>
        <v>Tiry, Storm (283974)</v>
      </c>
      <c r="C5" t="str">
        <f>"144 - 0"</f>
        <v>144 - 0</v>
      </c>
      <c r="D5" t="str">
        <f>"74 - 0"</f>
        <v>74 - 0</v>
      </c>
      <c r="E5" t="str">
        <f>"63 - 1"</f>
        <v>63 - 1</v>
      </c>
      <c r="F5" t="str">
        <f>"281 - 1"</f>
        <v>281 - 1</v>
      </c>
    </row>
    <row r="6" spans="1:27" x14ac:dyDescent="0.25">
      <c r="A6" s="2">
        <v>1</v>
      </c>
      <c r="B6" t="str">
        <f>"Bartholomew, Nicholas (407883)"</f>
        <v>Bartholomew, Nicholas (407883)</v>
      </c>
      <c r="C6" t="str">
        <f>"132 - 2"</f>
        <v>132 - 2</v>
      </c>
      <c r="D6" t="str">
        <f>"51 - 0"</f>
        <v>51 - 0</v>
      </c>
      <c r="E6" t="str">
        <f>"78 - 0"</f>
        <v>78 - 0</v>
      </c>
      <c r="F6" t="str">
        <f>"261 - 2"</f>
        <v>261 - 2</v>
      </c>
    </row>
    <row r="7" spans="1:27" x14ac:dyDescent="0.25">
      <c r="A7" s="2">
        <v>2</v>
      </c>
      <c r="B7" t="str">
        <f>"Schutte, Ryan (383362)"</f>
        <v>Schutte, Ryan (383362)</v>
      </c>
      <c r="C7" t="str">
        <f>"124 - 1"</f>
        <v>124 - 1</v>
      </c>
      <c r="D7" t="str">
        <f>"40 - 0"</f>
        <v>40 - 0</v>
      </c>
      <c r="E7" t="str">
        <f>"68 - 0"</f>
        <v>68 - 0</v>
      </c>
      <c r="F7" t="str">
        <f>"232 - 1"</f>
        <v>232 - 1</v>
      </c>
    </row>
    <row r="8" spans="1:27" x14ac:dyDescent="0.25">
      <c r="A8" s="2">
        <v>3</v>
      </c>
      <c r="B8" t="str">
        <f>"Jelinek, Drew (407961)"</f>
        <v>Jelinek, Drew (407961)</v>
      </c>
      <c r="C8" t="str">
        <f>"88 - 0"</f>
        <v>88 - 0</v>
      </c>
      <c r="D8" t="str">
        <f>"28 - 0"</f>
        <v>28 - 0</v>
      </c>
      <c r="E8" t="str">
        <f>"61 - 0"</f>
        <v>61 - 0</v>
      </c>
      <c r="F8" t="str">
        <f>"177 - 0"</f>
        <v>177 - 0</v>
      </c>
    </row>
    <row r="9" spans="1:27" x14ac:dyDescent="0.25">
      <c r="A9" s="2">
        <v>4</v>
      </c>
      <c r="B9" t="str">
        <f>"Winkels, Gabe (407812)"</f>
        <v>Winkels, Gabe (407812)</v>
      </c>
      <c r="C9" t="str">
        <f>"68 - 1"</f>
        <v>68 - 1</v>
      </c>
      <c r="D9" t="str">
        <f>"31 - 0"</f>
        <v>31 - 0</v>
      </c>
      <c r="E9" t="str">
        <f>"49 - 0"</f>
        <v>49 - 0</v>
      </c>
      <c r="F9" t="str">
        <f>"148 - 1"</f>
        <v>148 - 1</v>
      </c>
    </row>
    <row r="12" spans="1:27" ht="18.75" x14ac:dyDescent="0.3">
      <c r="A12"/>
      <c r="B12" s="9" t="s">
        <v>41</v>
      </c>
      <c r="C12" s="9"/>
      <c r="D12" s="9"/>
      <c r="I12" s="9" t="s">
        <v>7</v>
      </c>
      <c r="J12" s="9"/>
      <c r="K12" s="9"/>
      <c r="P12" s="9" t="s">
        <v>8</v>
      </c>
      <c r="Q12" s="9"/>
      <c r="R12" s="9"/>
      <c r="W12" s="9" t="s">
        <v>9</v>
      </c>
      <c r="X12" s="9"/>
      <c r="Y12" s="9"/>
    </row>
    <row r="13" spans="1:27" x14ac:dyDescent="0.25">
      <c r="A13" s="4" t="s">
        <v>11</v>
      </c>
    </row>
    <row r="14" spans="1:27" x14ac:dyDescent="0.25">
      <c r="A14" t="s">
        <v>5</v>
      </c>
      <c r="B14" t="s">
        <v>6</v>
      </c>
      <c r="C14" t="s">
        <v>7</v>
      </c>
      <c r="D14" t="s">
        <v>8</v>
      </c>
      <c r="E14" t="s">
        <v>9</v>
      </c>
      <c r="F14" t="s">
        <v>10</v>
      </c>
      <c r="I14" s="2" t="s">
        <v>5</v>
      </c>
      <c r="J14" t="s">
        <v>6</v>
      </c>
      <c r="K14" t="s">
        <v>14</v>
      </c>
      <c r="L14" t="s">
        <v>15</v>
      </c>
      <c r="M14" t="s">
        <v>7</v>
      </c>
      <c r="P14" s="2" t="s">
        <v>5</v>
      </c>
      <c r="Q14" t="s">
        <v>6</v>
      </c>
      <c r="R14" t="s">
        <v>19</v>
      </c>
      <c r="S14" t="s">
        <v>20</v>
      </c>
      <c r="T14" t="s">
        <v>8</v>
      </c>
      <c r="W14" s="2" t="s">
        <v>5</v>
      </c>
      <c r="X14" t="s">
        <v>6</v>
      </c>
      <c r="Y14" t="s">
        <v>21</v>
      </c>
      <c r="Z14" t="s">
        <v>22</v>
      </c>
      <c r="AA14" t="s">
        <v>9</v>
      </c>
    </row>
    <row r="15" spans="1:27" x14ac:dyDescent="0.25">
      <c r="A15" t="str">
        <f>"1"</f>
        <v>1</v>
      </c>
      <c r="B15" t="str">
        <f>"Muckler, Eli (283138)"</f>
        <v>Muckler, Eli (283138)</v>
      </c>
      <c r="C15" t="str">
        <f>"183 - 3"</f>
        <v>183 - 3</v>
      </c>
      <c r="D15" t="str">
        <f>"131 - 1"</f>
        <v>131 - 1</v>
      </c>
      <c r="E15" t="str">
        <f>"168 - 1"</f>
        <v>168 - 1</v>
      </c>
      <c r="F15" t="str">
        <f>"482 - 5"</f>
        <v>482 - 5</v>
      </c>
      <c r="I15" s="2" t="str">
        <f>"1"</f>
        <v>1</v>
      </c>
      <c r="J15" t="str">
        <f>"Muckler, Eli (283138)"</f>
        <v>Muckler, Eli (283138)</v>
      </c>
      <c r="K15" t="str">
        <f>"91 - 1"</f>
        <v>91 - 1</v>
      </c>
      <c r="L15" t="str">
        <f>"92 - 2"</f>
        <v>92 - 2</v>
      </c>
      <c r="M15" t="str">
        <f>"183 - 3"</f>
        <v>183 - 3</v>
      </c>
      <c r="P15" s="2" t="str">
        <f>"1"</f>
        <v>1</v>
      </c>
      <c r="Q15" t="str">
        <f>"Daniels, Meggan (287346)"</f>
        <v>Daniels, Meggan (287346)</v>
      </c>
      <c r="R15" t="str">
        <f>"65 - 0"</f>
        <v>65 - 0</v>
      </c>
      <c r="S15" t="str">
        <f>"69 - 0"</f>
        <v>69 - 0</v>
      </c>
      <c r="T15" t="str">
        <f>"134 - 0"</f>
        <v>134 - 0</v>
      </c>
      <c r="W15" s="2" t="str">
        <f>"1"</f>
        <v>1</v>
      </c>
      <c r="X15" t="str">
        <f>"Muckler, Eli (283138)"</f>
        <v>Muckler, Eli (283138)</v>
      </c>
      <c r="Y15" t="str">
        <f>"83 - 1"</f>
        <v>83 - 1</v>
      </c>
      <c r="Z15" t="str">
        <f>"85 - 0"</f>
        <v>85 - 0</v>
      </c>
      <c r="AA15" t="str">
        <f>"168 - 1"</f>
        <v>168 - 1</v>
      </c>
    </row>
    <row r="16" spans="1:27" x14ac:dyDescent="0.25">
      <c r="A16" s="5">
        <v>2</v>
      </c>
      <c r="B16" t="str">
        <f>"Daniels, Meggan (287346)"</f>
        <v>Daniels, Meggan (287346)</v>
      </c>
      <c r="C16" t="str">
        <f>"158 - 1"</f>
        <v>158 - 1</v>
      </c>
      <c r="D16" t="str">
        <f>"134 - 0"</f>
        <v>134 - 0</v>
      </c>
      <c r="E16" t="str">
        <f>"133 - 1"</f>
        <v>133 - 1</v>
      </c>
      <c r="F16" t="str">
        <f>"425 - 2"</f>
        <v>425 - 2</v>
      </c>
      <c r="I16" s="2" t="str">
        <f>"2"</f>
        <v>2</v>
      </c>
      <c r="J16" t="str">
        <f>"Daniels, Meggan (287346)"</f>
        <v>Daniels, Meggan (287346)</v>
      </c>
      <c r="K16" t="str">
        <f>"84 - 1"</f>
        <v>84 - 1</v>
      </c>
      <c r="L16" t="str">
        <f>"74 - 0"</f>
        <v>74 - 0</v>
      </c>
      <c r="M16" t="str">
        <f>"158 - 1"</f>
        <v>158 - 1</v>
      </c>
      <c r="P16" s="2" t="str">
        <f>"2"</f>
        <v>2</v>
      </c>
      <c r="Q16" t="str">
        <f>"Muckler, Eli (283138)"</f>
        <v>Muckler, Eli (283138)</v>
      </c>
      <c r="R16" t="str">
        <f>"61 - 1"</f>
        <v>61 - 1</v>
      </c>
      <c r="S16" t="str">
        <f>"70 - 0"</f>
        <v>70 - 0</v>
      </c>
      <c r="T16" t="str">
        <f>"131 - 1"</f>
        <v>131 - 1</v>
      </c>
      <c r="W16" s="2" t="str">
        <f>"2"</f>
        <v>2</v>
      </c>
      <c r="X16" t="str">
        <f>"Daniels, Meggan (287346)"</f>
        <v>Daniels, Meggan (287346)</v>
      </c>
      <c r="Y16" t="str">
        <f>"76 - 1"</f>
        <v>76 - 1</v>
      </c>
      <c r="Z16" t="str">
        <f>"57 - 0"</f>
        <v>57 - 0</v>
      </c>
      <c r="AA16" t="str">
        <f>"133 - 1"</f>
        <v>133 - 1</v>
      </c>
    </row>
    <row r="17" spans="1:27" x14ac:dyDescent="0.25">
      <c r="A17" s="5">
        <v>3</v>
      </c>
      <c r="B17" t="str">
        <f>"Tiry, Storm (283974)"</f>
        <v>Tiry, Storm (283974)</v>
      </c>
      <c r="C17" t="str">
        <f>"144 - 0"</f>
        <v>144 - 0</v>
      </c>
      <c r="D17" t="str">
        <f>"74 - 0"</f>
        <v>74 - 0</v>
      </c>
      <c r="E17" t="str">
        <f>"63 - 1"</f>
        <v>63 - 1</v>
      </c>
      <c r="F17" t="str">
        <f>"281 - 1"</f>
        <v>281 - 1</v>
      </c>
      <c r="I17" s="2" t="str">
        <f>"3"</f>
        <v>3</v>
      </c>
      <c r="J17" t="str">
        <f>"Tiry, Storm (283974)"</f>
        <v>Tiry, Storm (283974)</v>
      </c>
      <c r="K17" t="str">
        <f>"70 - 0"</f>
        <v>70 - 0</v>
      </c>
      <c r="L17" t="str">
        <f>"74 - 0"</f>
        <v>74 - 0</v>
      </c>
      <c r="M17" t="str">
        <f>"144 - 0"</f>
        <v>144 - 0</v>
      </c>
      <c r="P17" s="2" t="str">
        <f>"3"</f>
        <v>3</v>
      </c>
      <c r="Q17" t="str">
        <f>"Tiry, Storm (283974)"</f>
        <v>Tiry, Storm (283974)</v>
      </c>
      <c r="R17" t="str">
        <f>"41 - 0"</f>
        <v>41 - 0</v>
      </c>
      <c r="S17" t="str">
        <f>"33 - 0"</f>
        <v>33 - 0</v>
      </c>
      <c r="T17" t="str">
        <f>"74 - 0"</f>
        <v>74 - 0</v>
      </c>
      <c r="W17" s="2" t="str">
        <f>"3"</f>
        <v>3</v>
      </c>
      <c r="X17" t="str">
        <f>"Tiry, Storm (283974)"</f>
        <v>Tiry, Storm (283974)</v>
      </c>
      <c r="Y17" t="str">
        <f>"26 - 1"</f>
        <v>26 - 1</v>
      </c>
      <c r="Z17" t="str">
        <f>"37 - 0"</f>
        <v>37 - 0</v>
      </c>
      <c r="AA17" t="str">
        <f>"63 - 1"</f>
        <v>63 - 1</v>
      </c>
    </row>
    <row r="18" spans="1:27" x14ac:dyDescent="0.25">
      <c r="A18" s="5"/>
    </row>
    <row r="19" spans="1:27" x14ac:dyDescent="0.25">
      <c r="A19" s="4" t="s">
        <v>12</v>
      </c>
    </row>
    <row r="20" spans="1:27" x14ac:dyDescent="0.25">
      <c r="A20" t="s">
        <v>5</v>
      </c>
      <c r="B20" t="s">
        <v>6</v>
      </c>
      <c r="C20" t="s">
        <v>7</v>
      </c>
      <c r="D20" t="s">
        <v>8</v>
      </c>
      <c r="E20" t="s">
        <v>9</v>
      </c>
      <c r="F20" t="s">
        <v>10</v>
      </c>
      <c r="I20" s="2" t="s">
        <v>5</v>
      </c>
      <c r="J20" t="s">
        <v>6</v>
      </c>
      <c r="K20" t="s">
        <v>14</v>
      </c>
      <c r="L20" t="s">
        <v>15</v>
      </c>
      <c r="M20" t="s">
        <v>7</v>
      </c>
      <c r="P20" s="2" t="s">
        <v>5</v>
      </c>
      <c r="Q20" t="s">
        <v>6</v>
      </c>
      <c r="R20" t="s">
        <v>19</v>
      </c>
      <c r="S20" t="s">
        <v>20</v>
      </c>
      <c r="T20" t="s">
        <v>8</v>
      </c>
      <c r="W20" s="2" t="s">
        <v>5</v>
      </c>
      <c r="X20" t="s">
        <v>6</v>
      </c>
      <c r="Y20" t="s">
        <v>21</v>
      </c>
      <c r="Z20" t="s">
        <v>22</v>
      </c>
      <c r="AA20" t="s">
        <v>9</v>
      </c>
    </row>
    <row r="21" spans="1:27" x14ac:dyDescent="0.25">
      <c r="A21" t="str">
        <f>"1"</f>
        <v>1</v>
      </c>
      <c r="B21" t="str">
        <f>"Schutte, Ryan (383362)"</f>
        <v>Schutte, Ryan (383362)</v>
      </c>
      <c r="C21" t="str">
        <f>"124 - 1"</f>
        <v>124 - 1</v>
      </c>
      <c r="D21" t="str">
        <f>"40 - 0"</f>
        <v>40 - 0</v>
      </c>
      <c r="E21" t="str">
        <f>"68 - 0"</f>
        <v>68 - 0</v>
      </c>
      <c r="F21" t="str">
        <f>"232 - 1"</f>
        <v>232 - 1</v>
      </c>
      <c r="I21" s="2" t="str">
        <f>"1"</f>
        <v>1</v>
      </c>
      <c r="J21" t="str">
        <f>"Schutte, Ryan (383362)"</f>
        <v>Schutte, Ryan (383362)</v>
      </c>
      <c r="K21" t="str">
        <f>"50 - 0"</f>
        <v>50 - 0</v>
      </c>
      <c r="L21" t="str">
        <f>"74 - 1"</f>
        <v>74 - 1</v>
      </c>
      <c r="M21" t="str">
        <f>"124 - 1"</f>
        <v>124 - 1</v>
      </c>
      <c r="P21" s="2" t="str">
        <f>"1"</f>
        <v>1</v>
      </c>
      <c r="Q21" t="str">
        <f>"Schutte, Ryan (383362)"</f>
        <v>Schutte, Ryan (383362)</v>
      </c>
      <c r="R21" t="str">
        <f>"22 - 0"</f>
        <v>22 - 0</v>
      </c>
      <c r="S21" t="str">
        <f>"18 - 0"</f>
        <v>18 - 0</v>
      </c>
      <c r="T21" t="str">
        <f>"40 - 0"</f>
        <v>40 - 0</v>
      </c>
      <c r="W21" s="2" t="str">
        <f>"1"</f>
        <v>1</v>
      </c>
      <c r="X21" t="str">
        <f>"Schutte, Ryan (383362)"</f>
        <v>Schutte, Ryan (383362)</v>
      </c>
      <c r="Y21" t="str">
        <f>"28 - 0"</f>
        <v>28 - 0</v>
      </c>
      <c r="Z21" t="str">
        <f>"40 - 0"</f>
        <v>40 - 0</v>
      </c>
      <c r="AA21" t="str">
        <f>"68 - 0"</f>
        <v>68 - 0</v>
      </c>
    </row>
    <row r="22" spans="1:27" x14ac:dyDescent="0.25">
      <c r="A22" t="str">
        <f>"2"</f>
        <v>2</v>
      </c>
      <c r="B22" t="str">
        <f>"Jelinek, Drew (407961)"</f>
        <v>Jelinek, Drew (407961)</v>
      </c>
      <c r="C22" t="str">
        <f>"88 - 0"</f>
        <v>88 - 0</v>
      </c>
      <c r="D22" t="str">
        <f>"28 - 0"</f>
        <v>28 - 0</v>
      </c>
      <c r="E22" t="str">
        <f>"61 - 0"</f>
        <v>61 - 0</v>
      </c>
      <c r="F22" t="str">
        <f>"177 - 0"</f>
        <v>177 - 0</v>
      </c>
      <c r="I22" s="2" t="str">
        <f>"2"</f>
        <v>2</v>
      </c>
      <c r="J22" t="str">
        <f>"Jelinek, Drew (407961)"</f>
        <v>Jelinek, Drew (407961)</v>
      </c>
      <c r="K22" t="str">
        <f>"43 - 0"</f>
        <v>43 - 0</v>
      </c>
      <c r="L22" t="str">
        <f>"45 - 0"</f>
        <v>45 - 0</v>
      </c>
      <c r="M22" t="str">
        <f>"88 - 0"</f>
        <v>88 - 0</v>
      </c>
      <c r="P22" s="2" t="str">
        <f>"2"</f>
        <v>2</v>
      </c>
      <c r="Q22" t="str">
        <f>"Jelinek, Drew (407961)"</f>
        <v>Jelinek, Drew (407961)</v>
      </c>
      <c r="R22" t="str">
        <f>"10 - 0"</f>
        <v>10 - 0</v>
      </c>
      <c r="S22" t="str">
        <f>"18 - 0"</f>
        <v>18 - 0</v>
      </c>
      <c r="T22" t="str">
        <f>"28 - 0"</f>
        <v>28 - 0</v>
      </c>
      <c r="W22" s="2" t="str">
        <f>"2"</f>
        <v>2</v>
      </c>
      <c r="X22" t="str">
        <f>"Jelinek, Drew (407961)"</f>
        <v>Jelinek, Drew (407961)</v>
      </c>
      <c r="Y22" t="str">
        <f>"18 - 0"</f>
        <v>18 - 0</v>
      </c>
      <c r="Z22" t="str">
        <f>"43 - 0"</f>
        <v>43 - 0</v>
      </c>
      <c r="AA22" t="str">
        <f>"61 - 0"</f>
        <v>61 - 0</v>
      </c>
    </row>
    <row r="23" spans="1:27" x14ac:dyDescent="0.25">
      <c r="A23"/>
    </row>
    <row r="24" spans="1:27" x14ac:dyDescent="0.25">
      <c r="A24" s="4" t="s">
        <v>13</v>
      </c>
    </row>
    <row r="25" spans="1:27" x14ac:dyDescent="0.25">
      <c r="A25" t="s">
        <v>5</v>
      </c>
      <c r="B25" t="s">
        <v>6</v>
      </c>
      <c r="C25" t="s">
        <v>7</v>
      </c>
      <c r="D25" t="s">
        <v>8</v>
      </c>
      <c r="E25" t="s">
        <v>9</v>
      </c>
      <c r="F25" t="s">
        <v>10</v>
      </c>
      <c r="I25" s="2" t="s">
        <v>5</v>
      </c>
      <c r="J25" t="s">
        <v>6</v>
      </c>
      <c r="K25" t="s">
        <v>14</v>
      </c>
      <c r="L25" t="s">
        <v>15</v>
      </c>
      <c r="M25" t="s">
        <v>7</v>
      </c>
      <c r="P25" s="2" t="s">
        <v>5</v>
      </c>
      <c r="Q25" t="s">
        <v>6</v>
      </c>
      <c r="R25" t="s">
        <v>19</v>
      </c>
      <c r="S25" t="s">
        <v>20</v>
      </c>
      <c r="T25" t="s">
        <v>8</v>
      </c>
      <c r="W25" s="2" t="s">
        <v>5</v>
      </c>
      <c r="X25" t="s">
        <v>6</v>
      </c>
      <c r="Y25" t="s">
        <v>21</v>
      </c>
      <c r="Z25" t="s">
        <v>22</v>
      </c>
      <c r="AA25" t="s">
        <v>9</v>
      </c>
    </row>
    <row r="26" spans="1:27" x14ac:dyDescent="0.25">
      <c r="A26" t="str">
        <f>"1"</f>
        <v>1</v>
      </c>
      <c r="B26" t="str">
        <f>"Bartholomew, Nicholas (407883)"</f>
        <v>Bartholomew, Nicholas (407883)</v>
      </c>
      <c r="C26" t="str">
        <f>"132 - 2"</f>
        <v>132 - 2</v>
      </c>
      <c r="D26" t="str">
        <f>"51 - 0"</f>
        <v>51 - 0</v>
      </c>
      <c r="E26" t="str">
        <f>"78 - 0"</f>
        <v>78 - 0</v>
      </c>
      <c r="F26" t="str">
        <f>"261 - 2"</f>
        <v>261 - 2</v>
      </c>
      <c r="I26" s="2" t="str">
        <f>"1"</f>
        <v>1</v>
      </c>
      <c r="J26" t="str">
        <f>"Bartholomew, Nicholas (407883)"</f>
        <v>Bartholomew, Nicholas (407883)</v>
      </c>
      <c r="K26" t="str">
        <f>"71 - 2"</f>
        <v>71 - 2</v>
      </c>
      <c r="L26" t="str">
        <f>"61 - 0"</f>
        <v>61 - 0</v>
      </c>
      <c r="M26" t="str">
        <f>"132 - 2"</f>
        <v>132 - 2</v>
      </c>
      <c r="P26" s="2" t="str">
        <f>"1"</f>
        <v>1</v>
      </c>
      <c r="Q26" t="str">
        <f>"Bartholomew, Nicholas (407883)"</f>
        <v>Bartholomew, Nicholas (407883)</v>
      </c>
      <c r="R26" t="str">
        <f>"26 - 0"</f>
        <v>26 - 0</v>
      </c>
      <c r="S26" t="str">
        <f>"25 - 0"</f>
        <v>25 - 0</v>
      </c>
      <c r="T26" t="str">
        <f>"51 - 0"</f>
        <v>51 - 0</v>
      </c>
      <c r="W26" s="2" t="str">
        <f>"1"</f>
        <v>1</v>
      </c>
      <c r="X26" t="str">
        <f>"Bartholomew, Nicholas (407883)"</f>
        <v>Bartholomew, Nicholas (407883)</v>
      </c>
      <c r="Y26" t="str">
        <f>"31 - 0"</f>
        <v>31 - 0</v>
      </c>
      <c r="Z26" t="str">
        <f>"47 - 0"</f>
        <v>47 - 0</v>
      </c>
      <c r="AA26" t="str">
        <f>"78 - 0"</f>
        <v>78 - 0</v>
      </c>
    </row>
    <row r="27" spans="1:27" x14ac:dyDescent="0.25">
      <c r="A27" t="str">
        <f>"2"</f>
        <v>2</v>
      </c>
      <c r="B27" t="str">
        <f>"Winkels, Gabe (407812)"</f>
        <v>Winkels, Gabe (407812)</v>
      </c>
      <c r="C27" t="str">
        <f>"68 - 1"</f>
        <v>68 - 1</v>
      </c>
      <c r="D27" t="str">
        <f>"31 - 0"</f>
        <v>31 - 0</v>
      </c>
      <c r="E27" t="str">
        <f>"49 - 0"</f>
        <v>49 - 0</v>
      </c>
      <c r="F27" t="str">
        <f>"148 - 1"</f>
        <v>148 - 1</v>
      </c>
      <c r="I27" s="2" t="str">
        <f>"2"</f>
        <v>2</v>
      </c>
      <c r="J27" t="str">
        <f>"Winkels, Gabe (407812)"</f>
        <v>Winkels, Gabe (407812)</v>
      </c>
      <c r="K27" t="str">
        <f>"37 - 1"</f>
        <v>37 - 1</v>
      </c>
      <c r="L27" t="str">
        <f>"31 - 0"</f>
        <v>31 - 0</v>
      </c>
      <c r="M27" t="str">
        <f>"68 - 1"</f>
        <v>68 - 1</v>
      </c>
      <c r="P27" s="2" t="str">
        <f>"2"</f>
        <v>2</v>
      </c>
      <c r="Q27" t="str">
        <f>"Winkels, Gabe (407812)"</f>
        <v>Winkels, Gabe (407812)</v>
      </c>
      <c r="R27" t="str">
        <f>"27 - 0"</f>
        <v>27 - 0</v>
      </c>
      <c r="S27" t="str">
        <f>"4 - 0"</f>
        <v>4 - 0</v>
      </c>
      <c r="T27" t="str">
        <f>"31 - 0"</f>
        <v>31 - 0</v>
      </c>
      <c r="W27" s="2" t="str">
        <f>"2"</f>
        <v>2</v>
      </c>
      <c r="X27" t="str">
        <f>"Winkels, Gabe (407812)"</f>
        <v>Winkels, Gabe (407812)</v>
      </c>
      <c r="Y27" t="str">
        <f>"28 - 0"</f>
        <v>28 - 0</v>
      </c>
      <c r="Z27" t="str">
        <f>"21 - 0"</f>
        <v>21 - 0</v>
      </c>
      <c r="AA27" t="str">
        <f>"49 - 0"</f>
        <v>49 - 0</v>
      </c>
    </row>
  </sheetData>
  <mergeCells count="5">
    <mergeCell ref="B1:D1"/>
    <mergeCell ref="B12:D12"/>
    <mergeCell ref="I12:K12"/>
    <mergeCell ref="P12:R12"/>
    <mergeCell ref="W12:Y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E7622-BB9C-4CA6-AEAA-A2E1AEF4FF6E}">
  <dimension ref="A1:E20"/>
  <sheetViews>
    <sheetView tabSelected="1" workbookViewId="0">
      <selection activeCell="I9" sqref="I9"/>
    </sheetView>
  </sheetViews>
  <sheetFormatPr defaultRowHeight="15" x14ac:dyDescent="0.25"/>
  <cols>
    <col min="1" max="1" width="9.140625" style="2"/>
    <col min="2" max="2" width="20.42578125" customWidth="1"/>
    <col min="3" max="3" width="17.7109375" customWidth="1"/>
  </cols>
  <sheetData>
    <row r="1" spans="1:5" s="7" customFormat="1" x14ac:dyDescent="0.25">
      <c r="A1" s="6" t="s">
        <v>23</v>
      </c>
      <c r="C1" s="6"/>
    </row>
    <row r="2" spans="1:5" x14ac:dyDescent="0.25">
      <c r="C2" s="2"/>
    </row>
    <row r="3" spans="1:5" x14ac:dyDescent="0.25">
      <c r="B3" s="7" t="s">
        <v>28</v>
      </c>
      <c r="C3" t="s">
        <v>27</v>
      </c>
    </row>
    <row r="4" spans="1:5" s="1" customFormat="1" x14ac:dyDescent="0.25">
      <c r="A4" s="3" t="s">
        <v>5</v>
      </c>
      <c r="B4" s="1" t="s">
        <v>24</v>
      </c>
      <c r="C4" s="1" t="s">
        <v>3</v>
      </c>
      <c r="D4" s="1" t="s">
        <v>30</v>
      </c>
      <c r="E4" s="1" t="s">
        <v>25</v>
      </c>
    </row>
    <row r="5" spans="1:5" x14ac:dyDescent="0.25">
      <c r="A5" s="2">
        <v>1</v>
      </c>
      <c r="B5" t="s">
        <v>29</v>
      </c>
      <c r="C5" t="s">
        <v>31</v>
      </c>
      <c r="D5">
        <v>15</v>
      </c>
      <c r="E5">
        <v>6</v>
      </c>
    </row>
    <row r="6" spans="1:5" x14ac:dyDescent="0.25">
      <c r="A6" s="2">
        <v>2</v>
      </c>
      <c r="B6" t="s">
        <v>32</v>
      </c>
      <c r="C6" t="s">
        <v>2</v>
      </c>
      <c r="D6">
        <v>19</v>
      </c>
      <c r="E6">
        <v>6</v>
      </c>
    </row>
    <row r="7" spans="1:5" x14ac:dyDescent="0.25">
      <c r="A7" s="2">
        <v>3</v>
      </c>
      <c r="B7" t="s">
        <v>33</v>
      </c>
      <c r="C7" t="s">
        <v>31</v>
      </c>
      <c r="D7">
        <v>14</v>
      </c>
      <c r="E7">
        <v>3</v>
      </c>
    </row>
    <row r="8" spans="1:5" x14ac:dyDescent="0.25">
      <c r="A8" s="2">
        <v>4</v>
      </c>
      <c r="B8" t="s">
        <v>34</v>
      </c>
      <c r="C8" t="s">
        <v>1</v>
      </c>
      <c r="D8">
        <v>15</v>
      </c>
      <c r="E8">
        <v>3</v>
      </c>
    </row>
    <row r="9" spans="1:5" x14ac:dyDescent="0.25">
      <c r="A9" s="2">
        <v>5</v>
      </c>
      <c r="B9" t="s">
        <v>35</v>
      </c>
      <c r="C9" t="s">
        <v>31</v>
      </c>
      <c r="D9">
        <v>12</v>
      </c>
      <c r="E9">
        <v>1</v>
      </c>
    </row>
    <row r="13" spans="1:5" x14ac:dyDescent="0.25">
      <c r="B13" s="7" t="s">
        <v>26</v>
      </c>
      <c r="C13" t="s">
        <v>27</v>
      </c>
    </row>
    <row r="14" spans="1:5" s="1" customFormat="1" x14ac:dyDescent="0.25">
      <c r="A14" s="3" t="s">
        <v>5</v>
      </c>
      <c r="B14" s="1" t="s">
        <v>24</v>
      </c>
      <c r="E14" s="1" t="s">
        <v>25</v>
      </c>
    </row>
    <row r="15" spans="1:5" x14ac:dyDescent="0.25">
      <c r="A15" s="2">
        <v>1</v>
      </c>
      <c r="B15" t="s">
        <v>0</v>
      </c>
      <c r="C15" t="s">
        <v>2</v>
      </c>
      <c r="E15">
        <v>11</v>
      </c>
    </row>
    <row r="16" spans="1:5" x14ac:dyDescent="0.25">
      <c r="A16" s="2">
        <v>2</v>
      </c>
      <c r="B16" t="s">
        <v>36</v>
      </c>
      <c r="C16" t="s">
        <v>31</v>
      </c>
      <c r="E16">
        <v>8</v>
      </c>
    </row>
    <row r="17" spans="1:5" x14ac:dyDescent="0.25">
      <c r="A17" s="2">
        <v>3</v>
      </c>
      <c r="B17" t="s">
        <v>37</v>
      </c>
      <c r="C17" t="s">
        <v>2</v>
      </c>
      <c r="E17">
        <v>6</v>
      </c>
    </row>
    <row r="18" spans="1:5" x14ac:dyDescent="0.25">
      <c r="A18" s="2">
        <v>4</v>
      </c>
      <c r="B18" t="s">
        <v>38</v>
      </c>
      <c r="C18" t="s">
        <v>31</v>
      </c>
      <c r="E18">
        <v>5</v>
      </c>
    </row>
    <row r="19" spans="1:5" x14ac:dyDescent="0.25">
      <c r="A19" s="2">
        <v>5</v>
      </c>
      <c r="B19" t="s">
        <v>39</v>
      </c>
      <c r="C19" t="s">
        <v>31</v>
      </c>
      <c r="E19">
        <v>3</v>
      </c>
    </row>
    <row r="20" spans="1:5" x14ac:dyDescent="0.25">
      <c r="A20" s="2">
        <v>6</v>
      </c>
      <c r="B20" t="s">
        <v>40</v>
      </c>
      <c r="C20" t="s">
        <v>31</v>
      </c>
      <c r="E20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Jr.Olymp.Results</vt:lpstr>
      <vt:lpstr>Wildlife-Tree ID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Tiry</dc:creator>
  <cp:lastModifiedBy>Justin Lieck</cp:lastModifiedBy>
  <dcterms:created xsi:type="dcterms:W3CDTF">2022-04-28T18:00:30Z</dcterms:created>
  <dcterms:modified xsi:type="dcterms:W3CDTF">2022-05-05T13:33:53Z</dcterms:modified>
</cp:coreProperties>
</file>